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แบบและปะมาณราคา\ปี 63\ก่อสร้าง บก.รปภ.สพ.ทร 17.5 ลบ\"/>
    </mc:Choice>
  </mc:AlternateContent>
  <bookViews>
    <workbookView xWindow="2175" yWindow="570" windowWidth="12120" windowHeight="8175" tabRatio="815" firstSheet="4" activeTab="11"/>
  </bookViews>
  <sheets>
    <sheet name="แบบ ปร.6" sheetId="19" r:id="rId1"/>
    <sheet name="ใบสรุปแบบ ปร.5 (ก) " sheetId="2" r:id="rId2"/>
    <sheet name="ใบสรุปแบบ ปร.5 (ข)" sheetId="30" r:id="rId3"/>
    <sheet name="แบบ ปร.4_อาคาร " sheetId="43" r:id="rId4"/>
    <sheet name="ฟฟ." sheetId="44" r:id="rId5"/>
    <sheet name="ปรับอากาศ" sheetId="54" r:id="rId6"/>
    <sheet name="ปป.ภายใน" sheetId="53" r:id="rId7"/>
    <sheet name="โรงจอดรถ " sheetId="51" r:id="rId8"/>
    <sheet name="ถนน+ลาน+ภูมิทัศน์" sheetId="49" r:id="rId9"/>
    <sheet name="ฟฟ.ภนอ." sheetId="48" r:id="rId10"/>
    <sheet name="ปป.ภายนอก" sheetId="47" r:id="rId11"/>
    <sheet name="ครุภัณฑ์" sheetId="40" r:id="rId12"/>
    <sheet name="แบบ ปร.4(พ)" sheetId="41" state="hidden" r:id="rId13"/>
    <sheet name="แบบแสดงการคำนวณ ฯ(พ)ตามข้อกำหนด" sheetId="23" state="hidden" r:id="rId14"/>
    <sheet name="F_Advance(งานอาคาร)" sheetId="24" state="hidden" r:id="rId15"/>
    <sheet name="F_Advance(สะพาน)" sheetId="42" state="hidden" r:id="rId16"/>
    <sheet name="งวดงาน" sheetId="26" state="hidden" r:id="rId17"/>
  </sheets>
  <definedNames>
    <definedName name="BUDJET">'F_Advance(งานอาคาร)'!$A$5:$A$29</definedName>
    <definedName name="FBUILD">'F_Advance(งานอาคาร)'!$A$2:$Q$29</definedName>
    <definedName name="_xlnm.Print_Area" localSheetId="11">ครุภัณฑ์!$A$1:$J$107</definedName>
    <definedName name="_xlnm.Print_Area" localSheetId="8">'ถนน+ลาน+ภูมิทัศน์'!$A$1:$J$45</definedName>
    <definedName name="_xlnm.Print_Area" localSheetId="12">'แบบ ปร.4(พ)'!$A$1:$F$23</definedName>
    <definedName name="_xlnm.Print_Area" localSheetId="3">'แบบ ปร.4_อาคาร '!$A$1:$J$199</definedName>
    <definedName name="_xlnm.Print_Area" localSheetId="0">'แบบ ปร.6'!$A$1:$D$39</definedName>
    <definedName name="_xlnm.Print_Area" localSheetId="13">'แบบแสดงการคำนวณ ฯ(พ)ตามข้อกำหนด'!$A$1:$L$37</definedName>
    <definedName name="_xlnm.Print_Area" localSheetId="1">'ใบสรุปแบบ ปร.5 (ก) '!$A$1:$I$38</definedName>
    <definedName name="_xlnm.Print_Area" localSheetId="2">'ใบสรุปแบบ ปร.5 (ข)'!$A$1:$I$37</definedName>
    <definedName name="_xlnm.Print_Area" localSheetId="10">ปป.ภายนอก!$A$1:$J$103</definedName>
    <definedName name="_xlnm.Print_Area" localSheetId="6">ปป.ภายใน!$A$1:$J$361</definedName>
    <definedName name="_xlnm.Print_Area" localSheetId="5">ปรับอากาศ!$A$1:$J$51</definedName>
    <definedName name="_xlnm.Print_Area" localSheetId="4">ฟฟ.!$A$1:$J$184</definedName>
    <definedName name="_xlnm.Print_Area" localSheetId="9">ฟฟ.ภนอ.!$A$1:$J$113</definedName>
    <definedName name="_xlnm.Print_Area" localSheetId="7">'โรงจอดรถ '!$A$1:$J$47</definedName>
    <definedName name="_xlnm.Print_Titles" localSheetId="11">ครุภัณฑ์!$1:$7</definedName>
    <definedName name="_xlnm.Print_Titles" localSheetId="8">'ถนน+ลาน+ภูมิทัศน์'!$1:$7</definedName>
    <definedName name="_xlnm.Print_Titles" localSheetId="12">'แบบ ปร.4(พ)'!$1:$8</definedName>
    <definedName name="_xlnm.Print_Titles" localSheetId="3">'แบบ ปร.4_อาคาร '!$1:$7</definedName>
    <definedName name="_xlnm.Print_Titles" localSheetId="10">ปป.ภายนอก!$1:$7</definedName>
    <definedName name="_xlnm.Print_Titles" localSheetId="6">ปป.ภายใน!$1:$7</definedName>
    <definedName name="_xlnm.Print_Titles" localSheetId="5">ปรับอากาศ!$1:$7</definedName>
    <definedName name="_xlnm.Print_Titles" localSheetId="4">ฟฟ.!$1:$7</definedName>
    <definedName name="_xlnm.Print_Titles" localSheetId="9">ฟฟ.ภนอ.!$1:$7</definedName>
    <definedName name="_xlnm.Print_Titles" localSheetId="7">'โรงจอดรถ '!$1:$7</definedName>
    <definedName name="RET_0">'F_Advance(งานอาคาร)'!$A$4:$E$29</definedName>
    <definedName name="RET_10">'F_Advance(งานอาคาร)'!$A$4:$A$29,'F_Advance(งานอาคาร)'!$J$4:$L$29</definedName>
    <definedName name="RET_5">'F_Advance(งานอาคาร)'!$A$4:$A$29,'F_Advance(งานอาคาร)'!$F$4:$I$29</definedName>
  </definedNames>
  <calcPr calcId="152511"/>
  <fileRecoveryPr autoRecover="0"/>
</workbook>
</file>

<file path=xl/calcChain.xml><?xml version="1.0" encoding="utf-8"?>
<calcChain xmlns="http://schemas.openxmlformats.org/spreadsheetml/2006/main">
  <c r="K57" i="40" l="1"/>
  <c r="K44" i="40"/>
  <c r="K53" i="54"/>
  <c r="I364" i="53"/>
  <c r="K186" i="44"/>
  <c r="K66" i="43"/>
  <c r="K62" i="43"/>
  <c r="B6" i="47"/>
  <c r="F136" i="53"/>
  <c r="I136" i="53" s="1"/>
  <c r="H124" i="53"/>
  <c r="I124" i="53" s="1"/>
  <c r="H132" i="53"/>
  <c r="I132" i="53" s="1"/>
  <c r="H131" i="53"/>
  <c r="I131" i="53" s="1"/>
  <c r="F130" i="53"/>
  <c r="I130" i="53" s="1"/>
  <c r="F129" i="53"/>
  <c r="I129" i="53" s="1"/>
  <c r="F128" i="53"/>
  <c r="I128" i="53" s="1"/>
  <c r="F127" i="53"/>
  <c r="I127" i="53" s="1"/>
  <c r="F126" i="53"/>
  <c r="I126" i="53" s="1"/>
  <c r="H144" i="53"/>
  <c r="F144" i="53"/>
  <c r="F114" i="53"/>
  <c r="I144" i="53" l="1"/>
  <c r="I114" i="53"/>
  <c r="H352" i="53"/>
  <c r="F352" i="53"/>
  <c r="H351" i="53"/>
  <c r="F350" i="53"/>
  <c r="I350" i="53" s="1"/>
  <c r="F349" i="53"/>
  <c r="I349" i="53" s="1"/>
  <c r="F348" i="53"/>
  <c r="I348" i="53" s="1"/>
  <c r="F345" i="53"/>
  <c r="I345" i="53" s="1"/>
  <c r="F342" i="53"/>
  <c r="I342" i="53" s="1"/>
  <c r="F329" i="53"/>
  <c r="I329" i="53" s="1"/>
  <c r="F328" i="53"/>
  <c r="I328" i="53" s="1"/>
  <c r="H327" i="53"/>
  <c r="H338" i="53" s="1"/>
  <c r="F327" i="53"/>
  <c r="F324" i="53"/>
  <c r="I324" i="53" s="1"/>
  <c r="F323" i="53"/>
  <c r="I323" i="53" s="1"/>
  <c r="F322" i="53"/>
  <c r="I322" i="53" s="1"/>
  <c r="F321" i="53"/>
  <c r="F311" i="53"/>
  <c r="I311" i="53" s="1"/>
  <c r="F310" i="53"/>
  <c r="I310" i="53" s="1"/>
  <c r="F309" i="53"/>
  <c r="I309" i="53" s="1"/>
  <c r="F308" i="53"/>
  <c r="I308" i="53" s="1"/>
  <c r="F307" i="53"/>
  <c r="I307" i="53" s="1"/>
  <c r="F306" i="53"/>
  <c r="I306" i="53" s="1"/>
  <c r="F305" i="53"/>
  <c r="I305" i="53" s="1"/>
  <c r="F304" i="53"/>
  <c r="I304" i="53" s="1"/>
  <c r="H302" i="53"/>
  <c r="F302" i="53"/>
  <c r="H301" i="53"/>
  <c r="F301" i="53"/>
  <c r="H300" i="53"/>
  <c r="F300" i="53"/>
  <c r="H299" i="53"/>
  <c r="F299" i="53"/>
  <c r="F285" i="53"/>
  <c r="I285" i="53" s="1"/>
  <c r="F282" i="53"/>
  <c r="I282" i="53" s="1"/>
  <c r="F281" i="53"/>
  <c r="I281" i="53" s="1"/>
  <c r="F279" i="53"/>
  <c r="I279" i="53" s="1"/>
  <c r="F278" i="53"/>
  <c r="H268" i="53"/>
  <c r="F268" i="53"/>
  <c r="H267" i="53"/>
  <c r="F267" i="53"/>
  <c r="H266" i="53"/>
  <c r="F266" i="53"/>
  <c r="F264" i="53"/>
  <c r="I264" i="53" s="1"/>
  <c r="F263" i="53"/>
  <c r="I263" i="53" s="1"/>
  <c r="F261" i="53"/>
  <c r="I261" i="53" s="1"/>
  <c r="F260" i="53"/>
  <c r="I260" i="53" s="1"/>
  <c r="F258" i="53"/>
  <c r="I258" i="53" s="1"/>
  <c r="F257" i="53"/>
  <c r="I257" i="53" s="1"/>
  <c r="F256" i="53"/>
  <c r="F245" i="53"/>
  <c r="I245" i="53" s="1"/>
  <c r="F244" i="53"/>
  <c r="I244" i="53" s="1"/>
  <c r="F241" i="53"/>
  <c r="I241" i="53" s="1"/>
  <c r="F240" i="53"/>
  <c r="I240" i="53" s="1"/>
  <c r="F239" i="53"/>
  <c r="I239" i="53" s="1"/>
  <c r="F238" i="53"/>
  <c r="I238" i="53" s="1"/>
  <c r="F237" i="53"/>
  <c r="I237" i="53" s="1"/>
  <c r="F236" i="53"/>
  <c r="I236" i="53" s="1"/>
  <c r="F235" i="53"/>
  <c r="I235" i="53" s="1"/>
  <c r="F234" i="53"/>
  <c r="I234" i="53" s="1"/>
  <c r="F233" i="53"/>
  <c r="F223" i="53"/>
  <c r="I223" i="53" s="1"/>
  <c r="F222" i="53"/>
  <c r="I222" i="53" s="1"/>
  <c r="F221" i="53"/>
  <c r="I221" i="53" s="1"/>
  <c r="F220" i="53"/>
  <c r="I220" i="53" s="1"/>
  <c r="F219" i="53"/>
  <c r="I219" i="53" s="1"/>
  <c r="F218" i="53"/>
  <c r="I218" i="53" s="1"/>
  <c r="F217" i="53"/>
  <c r="I217" i="53" s="1"/>
  <c r="F216" i="53"/>
  <c r="I216" i="53" s="1"/>
  <c r="F215" i="53"/>
  <c r="I215" i="53" s="1"/>
  <c r="F214" i="53"/>
  <c r="I214" i="53" s="1"/>
  <c r="F213" i="53"/>
  <c r="I213" i="53" s="1"/>
  <c r="F212" i="53"/>
  <c r="I212" i="53" s="1"/>
  <c r="F211" i="53"/>
  <c r="H201" i="53"/>
  <c r="F201" i="53"/>
  <c r="H200" i="53"/>
  <c r="F200" i="53"/>
  <c r="H199" i="53"/>
  <c r="F199" i="53"/>
  <c r="H198" i="53"/>
  <c r="F198" i="53"/>
  <c r="H197" i="53"/>
  <c r="F197" i="53"/>
  <c r="H196" i="53"/>
  <c r="F196" i="53"/>
  <c r="H193" i="53"/>
  <c r="F193" i="53"/>
  <c r="F191" i="53"/>
  <c r="I191" i="53" s="1"/>
  <c r="F190" i="53"/>
  <c r="F180" i="53"/>
  <c r="I180" i="53" s="1"/>
  <c r="F179" i="53"/>
  <c r="I179" i="53" s="1"/>
  <c r="F178" i="53"/>
  <c r="I178" i="53" s="1"/>
  <c r="F175" i="53"/>
  <c r="I175" i="53" s="1"/>
  <c r="F174" i="53"/>
  <c r="I174" i="53" s="1"/>
  <c r="F173" i="53"/>
  <c r="I173" i="53" s="1"/>
  <c r="F172" i="53"/>
  <c r="I172" i="53" s="1"/>
  <c r="F171" i="53"/>
  <c r="I171" i="53" s="1"/>
  <c r="F170" i="53"/>
  <c r="I170" i="53" s="1"/>
  <c r="F169" i="53"/>
  <c r="I169" i="53" s="1"/>
  <c r="F168" i="53"/>
  <c r="I168" i="53" s="1"/>
  <c r="F167" i="53"/>
  <c r="F160" i="53"/>
  <c r="I160" i="53" s="1"/>
  <c r="F159" i="53"/>
  <c r="I159" i="53" s="1"/>
  <c r="F158" i="53"/>
  <c r="I158" i="53" s="1"/>
  <c r="F157" i="53"/>
  <c r="I157" i="53" s="1"/>
  <c r="F156" i="53"/>
  <c r="I156" i="53" s="1"/>
  <c r="F155" i="53"/>
  <c r="I155" i="53" s="1"/>
  <c r="F154" i="53"/>
  <c r="I154" i="53" s="1"/>
  <c r="F153" i="53"/>
  <c r="I153" i="53" s="1"/>
  <c r="H151" i="53"/>
  <c r="F151" i="53"/>
  <c r="H150" i="53"/>
  <c r="F150" i="53"/>
  <c r="H149" i="53"/>
  <c r="F149" i="53"/>
  <c r="H135" i="53"/>
  <c r="F135" i="53"/>
  <c r="H134" i="53"/>
  <c r="F133" i="53"/>
  <c r="I133" i="53" s="1"/>
  <c r="H140" i="53" l="1"/>
  <c r="F140" i="53"/>
  <c r="H272" i="53"/>
  <c r="I150" i="53"/>
  <c r="H316" i="53"/>
  <c r="H162" i="53"/>
  <c r="F162" i="53"/>
  <c r="I256" i="53"/>
  <c r="F272" i="53"/>
  <c r="I190" i="53"/>
  <c r="F206" i="53"/>
  <c r="I351" i="53"/>
  <c r="H360" i="53"/>
  <c r="I321" i="53"/>
  <c r="F338" i="53"/>
  <c r="K338" i="53" s="1"/>
  <c r="H206" i="53"/>
  <c r="F316" i="53"/>
  <c r="I233" i="53"/>
  <c r="I251" i="53" s="1"/>
  <c r="F250" i="53"/>
  <c r="I167" i="53"/>
  <c r="I185" i="53" s="1"/>
  <c r="F184" i="53"/>
  <c r="I211" i="53"/>
  <c r="I229" i="53" s="1"/>
  <c r="F228" i="53"/>
  <c r="I134" i="53"/>
  <c r="I278" i="53"/>
  <c r="I295" i="53" s="1"/>
  <c r="F294" i="53"/>
  <c r="F360" i="53"/>
  <c r="I301" i="53"/>
  <c r="I300" i="53"/>
  <c r="I352" i="53"/>
  <c r="I201" i="53"/>
  <c r="I268" i="53"/>
  <c r="I196" i="53"/>
  <c r="I198" i="53"/>
  <c r="I267" i="53"/>
  <c r="I299" i="53"/>
  <c r="I199" i="53"/>
  <c r="I149" i="53"/>
  <c r="I193" i="53"/>
  <c r="I266" i="53"/>
  <c r="I327" i="53"/>
  <c r="I151" i="53"/>
  <c r="I200" i="53"/>
  <c r="I135" i="53"/>
  <c r="I197" i="53"/>
  <c r="I302" i="53"/>
  <c r="I361" i="53" l="1"/>
  <c r="I141" i="53"/>
  <c r="K140" i="53"/>
  <c r="K206" i="53"/>
  <c r="K272" i="53"/>
  <c r="I163" i="53"/>
  <c r="K316" i="53"/>
  <c r="I339" i="53"/>
  <c r="I207" i="53"/>
  <c r="I317" i="53"/>
  <c r="I273" i="53"/>
  <c r="K162" i="53"/>
  <c r="K360" i="53"/>
  <c r="F111" i="53"/>
  <c r="I111" i="53" s="1"/>
  <c r="F110" i="53"/>
  <c r="I110" i="53" s="1"/>
  <c r="F109" i="53"/>
  <c r="I109" i="53" s="1"/>
  <c r="F108" i="53"/>
  <c r="I108" i="53" s="1"/>
  <c r="F107" i="53"/>
  <c r="I107" i="53" s="1"/>
  <c r="F105" i="53"/>
  <c r="I105" i="53" s="1"/>
  <c r="F104" i="53"/>
  <c r="I104" i="53" s="1"/>
  <c r="F103" i="53"/>
  <c r="I103" i="53" s="1"/>
  <c r="F102" i="53"/>
  <c r="I102" i="53" s="1"/>
  <c r="F101" i="53"/>
  <c r="H91" i="53"/>
  <c r="F91" i="53"/>
  <c r="H89" i="53"/>
  <c r="F89" i="53"/>
  <c r="H87" i="53"/>
  <c r="F87" i="53"/>
  <c r="H84" i="53"/>
  <c r="F84" i="53"/>
  <c r="H83" i="53"/>
  <c r="F83" i="53"/>
  <c r="H82" i="53"/>
  <c r="F82" i="53"/>
  <c r="F80" i="53"/>
  <c r="I80" i="53" s="1"/>
  <c r="H79" i="53"/>
  <c r="F79" i="53"/>
  <c r="F72" i="53"/>
  <c r="I72" i="53" s="1"/>
  <c r="F71" i="53"/>
  <c r="I71" i="53" s="1"/>
  <c r="F70" i="53"/>
  <c r="I70" i="53" s="1"/>
  <c r="F69" i="53"/>
  <c r="I69" i="53" s="1"/>
  <c r="F68" i="53"/>
  <c r="I68" i="53" s="1"/>
  <c r="F67" i="53"/>
  <c r="I67" i="53" s="1"/>
  <c r="F65" i="53"/>
  <c r="I65" i="53" s="1"/>
  <c r="F64" i="53"/>
  <c r="I64" i="53" s="1"/>
  <c r="F63" i="53"/>
  <c r="I63" i="53" s="1"/>
  <c r="F62" i="53"/>
  <c r="I62" i="53" s="1"/>
  <c r="F61" i="53"/>
  <c r="I61" i="53" s="1"/>
  <c r="F60" i="53"/>
  <c r="I60" i="53" s="1"/>
  <c r="F59" i="53"/>
  <c r="I59" i="53" s="1"/>
  <c r="F58" i="53"/>
  <c r="I58" i="53" s="1"/>
  <c r="F57" i="53"/>
  <c r="I57" i="53" s="1"/>
  <c r="F56" i="53"/>
  <c r="H51" i="53"/>
  <c r="H52" i="53" s="1"/>
  <c r="F51" i="53"/>
  <c r="F50" i="53"/>
  <c r="I50" i="53" s="1"/>
  <c r="F49" i="53"/>
  <c r="I49" i="53" s="1"/>
  <c r="F48" i="53"/>
  <c r="I48" i="53" s="1"/>
  <c r="F47" i="53"/>
  <c r="I47" i="53" s="1"/>
  <c r="F46" i="53"/>
  <c r="I46" i="53" s="1"/>
  <c r="F45" i="53"/>
  <c r="I45" i="53" s="1"/>
  <c r="F44" i="53"/>
  <c r="I44" i="53" s="1"/>
  <c r="F43" i="53"/>
  <c r="I43" i="53" s="1"/>
  <c r="F42" i="53"/>
  <c r="I42" i="53" s="1"/>
  <c r="F41" i="53"/>
  <c r="I41" i="53" s="1"/>
  <c r="F40" i="53"/>
  <c r="I40" i="53" s="1"/>
  <c r="F39" i="53"/>
  <c r="I39" i="53" s="1"/>
  <c r="F38" i="53"/>
  <c r="I38" i="53" s="1"/>
  <c r="F37" i="53"/>
  <c r="I37" i="53" s="1"/>
  <c r="F36" i="53"/>
  <c r="I36" i="53" s="1"/>
  <c r="F35" i="53"/>
  <c r="I35" i="53" s="1"/>
  <c r="F34" i="53"/>
  <c r="I34" i="53" s="1"/>
  <c r="F33" i="53"/>
  <c r="F27" i="53"/>
  <c r="I27" i="53" s="1"/>
  <c r="F26" i="53"/>
  <c r="I26" i="53" s="1"/>
  <c r="F25" i="53"/>
  <c r="I25" i="53" s="1"/>
  <c r="F24" i="53"/>
  <c r="I24" i="53" s="1"/>
  <c r="H22" i="53"/>
  <c r="F22" i="53"/>
  <c r="H21" i="53"/>
  <c r="F21" i="53"/>
  <c r="H19" i="53"/>
  <c r="F19" i="53"/>
  <c r="H18" i="53"/>
  <c r="F18" i="53"/>
  <c r="H17" i="53"/>
  <c r="F17" i="53"/>
  <c r="H15" i="53"/>
  <c r="F15" i="53"/>
  <c r="H14" i="53"/>
  <c r="F14" i="53"/>
  <c r="H13" i="53"/>
  <c r="F13" i="53"/>
  <c r="H12" i="53"/>
  <c r="F12" i="53"/>
  <c r="H11" i="53"/>
  <c r="F11" i="53"/>
  <c r="H10" i="53"/>
  <c r="F10" i="53"/>
  <c r="L317" i="53"/>
  <c r="L295" i="53"/>
  <c r="H294" i="53"/>
  <c r="K294" i="53" s="1"/>
  <c r="L273" i="53"/>
  <c r="F96" i="40"/>
  <c r="I96" i="40" s="1"/>
  <c r="F93" i="40"/>
  <c r="I93" i="40" s="1"/>
  <c r="F91" i="40"/>
  <c r="I91" i="40" s="1"/>
  <c r="H29" i="53" l="1"/>
  <c r="F29" i="53"/>
  <c r="H96" i="53"/>
  <c r="I33" i="53"/>
  <c r="F52" i="53"/>
  <c r="K52" i="53" s="1"/>
  <c r="I56" i="53"/>
  <c r="I75" i="53" s="1"/>
  <c r="F74" i="53"/>
  <c r="F96" i="53"/>
  <c r="I101" i="53"/>
  <c r="I119" i="53" s="1"/>
  <c r="F118" i="53"/>
  <c r="I107" i="40"/>
  <c r="F12" i="30" s="1"/>
  <c r="F106" i="40"/>
  <c r="I11" i="53"/>
  <c r="I13" i="53"/>
  <c r="I18" i="53"/>
  <c r="I10" i="53"/>
  <c r="I87" i="53"/>
  <c r="I17" i="53"/>
  <c r="I22" i="53"/>
  <c r="I82" i="53"/>
  <c r="I84" i="53"/>
  <c r="I91" i="53"/>
  <c r="I15" i="53"/>
  <c r="I12" i="53"/>
  <c r="I14" i="53"/>
  <c r="I21" i="53"/>
  <c r="I51" i="53"/>
  <c r="I83" i="53"/>
  <c r="I19" i="53"/>
  <c r="I79" i="53"/>
  <c r="I89" i="53"/>
  <c r="K96" i="53" l="1"/>
  <c r="K29" i="53"/>
  <c r="I97" i="53"/>
  <c r="I53" i="53"/>
  <c r="I30" i="53"/>
  <c r="H106" i="40"/>
  <c r="K106" i="40" s="1"/>
  <c r="H91" i="47"/>
  <c r="F91" i="47"/>
  <c r="H90" i="47"/>
  <c r="F89" i="47"/>
  <c r="I89" i="47" s="1"/>
  <c r="F88" i="47"/>
  <c r="I88" i="47" s="1"/>
  <c r="F80" i="47"/>
  <c r="I80" i="47" s="1"/>
  <c r="F78" i="47"/>
  <c r="I78" i="47" s="1"/>
  <c r="F75" i="47"/>
  <c r="I75" i="47" s="1"/>
  <c r="F72" i="47"/>
  <c r="I72" i="47" s="1"/>
  <c r="F70" i="47"/>
  <c r="I70" i="47" s="1"/>
  <c r="F68" i="47"/>
  <c r="H57" i="47"/>
  <c r="F57" i="47"/>
  <c r="H56" i="47"/>
  <c r="F55" i="47"/>
  <c r="I55" i="47" s="1"/>
  <c r="F54" i="47"/>
  <c r="I54" i="47" s="1"/>
  <c r="F53" i="47"/>
  <c r="I53" i="47" s="1"/>
  <c r="F52" i="47"/>
  <c r="I52" i="47" s="1"/>
  <c r="F51" i="47"/>
  <c r="I51" i="47" s="1"/>
  <c r="F50" i="47"/>
  <c r="I50" i="47" s="1"/>
  <c r="F49" i="47"/>
  <c r="I49" i="47" s="1"/>
  <c r="F48" i="47"/>
  <c r="F40" i="47"/>
  <c r="I40" i="47" s="1"/>
  <c r="F39" i="47"/>
  <c r="I39" i="47" s="1"/>
  <c r="F38" i="47"/>
  <c r="I38" i="47" s="1"/>
  <c r="H37" i="47"/>
  <c r="F37" i="47"/>
  <c r="H36" i="47"/>
  <c r="F36" i="47"/>
  <c r="F34" i="47"/>
  <c r="I34" i="47" s="1"/>
  <c r="F32" i="47"/>
  <c r="I32" i="47" s="1"/>
  <c r="F31" i="47"/>
  <c r="I31" i="47" s="1"/>
  <c r="H30" i="47"/>
  <c r="H44" i="47" s="1"/>
  <c r="F30" i="47"/>
  <c r="H23" i="47"/>
  <c r="I23" i="47" s="1"/>
  <c r="F23" i="47"/>
  <c r="H22" i="47"/>
  <c r="F22" i="47"/>
  <c r="F19" i="47"/>
  <c r="I19" i="47" s="1"/>
  <c r="F18" i="47"/>
  <c r="I18" i="47" s="1"/>
  <c r="F17" i="47"/>
  <c r="I17" i="47" s="1"/>
  <c r="F16" i="47"/>
  <c r="I16" i="47" s="1"/>
  <c r="F14" i="47"/>
  <c r="I14" i="47" s="1"/>
  <c r="H13" i="47"/>
  <c r="F13" i="47"/>
  <c r="H11" i="47"/>
  <c r="F11" i="47"/>
  <c r="H10" i="47"/>
  <c r="F10" i="47"/>
  <c r="H102" i="47" l="1"/>
  <c r="F25" i="47"/>
  <c r="I30" i="47"/>
  <c r="I37" i="47"/>
  <c r="F64" i="47"/>
  <c r="H25" i="47"/>
  <c r="H64" i="47"/>
  <c r="F83" i="47"/>
  <c r="I13" i="47"/>
  <c r="I48" i="47"/>
  <c r="I56" i="47"/>
  <c r="I68" i="47"/>
  <c r="I84" i="47" s="1"/>
  <c r="F13" i="2"/>
  <c r="K25" i="47"/>
  <c r="K64" i="47"/>
  <c r="I11" i="47"/>
  <c r="I36" i="47"/>
  <c r="I45" i="47" s="1"/>
  <c r="I90" i="47"/>
  <c r="I22" i="47"/>
  <c r="F102" i="47"/>
  <c r="K102" i="47" s="1"/>
  <c r="I57" i="47"/>
  <c r="F44" i="47"/>
  <c r="K44" i="47" s="1"/>
  <c r="I91" i="47"/>
  <c r="I10" i="47"/>
  <c r="I65" i="47" l="1"/>
  <c r="I103" i="47"/>
  <c r="I26" i="47"/>
  <c r="F17" i="2" l="1"/>
  <c r="I105" i="47"/>
  <c r="H20" i="49"/>
  <c r="F20" i="49"/>
  <c r="H19" i="49"/>
  <c r="F19" i="49"/>
  <c r="H18" i="49"/>
  <c r="F18" i="49"/>
  <c r="H17" i="49"/>
  <c r="F17" i="49"/>
  <c r="I17" i="49" l="1"/>
  <c r="I20" i="49"/>
  <c r="I18" i="49"/>
  <c r="I19" i="49"/>
  <c r="H11" i="49"/>
  <c r="I11" i="49" l="1"/>
  <c r="H188" i="43"/>
  <c r="I188" i="43" s="1"/>
  <c r="F187" i="43"/>
  <c r="I187" i="43" s="1"/>
  <c r="F186" i="43"/>
  <c r="I186" i="43" s="1"/>
  <c r="F185" i="43"/>
  <c r="I185" i="43" s="1"/>
  <c r="F184" i="43"/>
  <c r="I184" i="43" s="1"/>
  <c r="F183" i="43"/>
  <c r="I183" i="43" s="1"/>
  <c r="F182" i="43"/>
  <c r="I182" i="43" s="1"/>
  <c r="F181" i="43"/>
  <c r="I181" i="43" s="1"/>
  <c r="F10" i="49"/>
  <c r="H9" i="49"/>
  <c r="I9" i="49" s="1"/>
  <c r="F36" i="49"/>
  <c r="I36" i="49" s="1"/>
  <c r="F35" i="49"/>
  <c r="I35" i="49" s="1"/>
  <c r="F34" i="49"/>
  <c r="I34" i="49" s="1"/>
  <c r="H33" i="49"/>
  <c r="F33" i="49"/>
  <c r="H32" i="49"/>
  <c r="F32" i="49"/>
  <c r="H31" i="49"/>
  <c r="F31" i="49"/>
  <c r="H30" i="49"/>
  <c r="F30" i="49"/>
  <c r="H29" i="49"/>
  <c r="F29" i="49"/>
  <c r="F44" i="49" s="1"/>
  <c r="H28" i="49"/>
  <c r="F15" i="49"/>
  <c r="I15" i="49" s="1"/>
  <c r="F14" i="49"/>
  <c r="I14" i="49" s="1"/>
  <c r="F13" i="49"/>
  <c r="I13" i="49" s="1"/>
  <c r="F12" i="49"/>
  <c r="I12" i="49" s="1"/>
  <c r="H198" i="43" l="1"/>
  <c r="H25" i="49"/>
  <c r="I28" i="49"/>
  <c r="H44" i="49"/>
  <c r="K44" i="49" s="1"/>
  <c r="I10" i="49"/>
  <c r="I26" i="49" s="1"/>
  <c r="F25" i="49"/>
  <c r="I29" i="49"/>
  <c r="I31" i="49"/>
  <c r="I33" i="49"/>
  <c r="I199" i="43"/>
  <c r="F198" i="43"/>
  <c r="K198" i="43" s="1"/>
  <c r="K186" i="43"/>
  <c r="I30" i="49"/>
  <c r="I32" i="49"/>
  <c r="F35" i="51"/>
  <c r="I35" i="51" s="1"/>
  <c r="F34" i="51"/>
  <c r="I34" i="51" s="1"/>
  <c r="K25" i="49" l="1"/>
  <c r="I45" i="49"/>
  <c r="F15" i="2" s="1"/>
  <c r="C36" i="51"/>
  <c r="H42" i="51"/>
  <c r="F42" i="51"/>
  <c r="H41" i="51"/>
  <c r="F41" i="51"/>
  <c r="H17" i="51"/>
  <c r="F17" i="51"/>
  <c r="H16" i="51"/>
  <c r="F16" i="51"/>
  <c r="H13" i="51"/>
  <c r="F13" i="51"/>
  <c r="H12" i="51"/>
  <c r="F12" i="51"/>
  <c r="H11" i="51"/>
  <c r="F11" i="51"/>
  <c r="H18" i="51"/>
  <c r="F18" i="51"/>
  <c r="H20" i="51"/>
  <c r="F20" i="51"/>
  <c r="H19" i="51"/>
  <c r="F19" i="51"/>
  <c r="H74" i="53"/>
  <c r="K74" i="53" s="1"/>
  <c r="H228" i="53"/>
  <c r="K228" i="53" s="1"/>
  <c r="H184" i="53"/>
  <c r="K184" i="53" s="1"/>
  <c r="K163" i="53"/>
  <c r="H102" i="48"/>
  <c r="I102" i="48" s="1"/>
  <c r="F78" i="40"/>
  <c r="I78" i="40" s="1"/>
  <c r="F77" i="40"/>
  <c r="I77" i="40" s="1"/>
  <c r="F76" i="40"/>
  <c r="I76" i="40" s="1"/>
  <c r="F75" i="40"/>
  <c r="I75" i="40" s="1"/>
  <c r="F74" i="40"/>
  <c r="I74" i="40" s="1"/>
  <c r="F73" i="40"/>
  <c r="I73" i="40" s="1"/>
  <c r="F72" i="40"/>
  <c r="I72" i="40" s="1"/>
  <c r="F71" i="40"/>
  <c r="I71" i="40" s="1"/>
  <c r="F70" i="40"/>
  <c r="I70" i="40" s="1"/>
  <c r="F69" i="40"/>
  <c r="F55" i="40"/>
  <c r="I55" i="40" s="1"/>
  <c r="F54" i="40"/>
  <c r="F53" i="40"/>
  <c r="F52" i="40"/>
  <c r="F51" i="40"/>
  <c r="F50" i="40"/>
  <c r="F49" i="40"/>
  <c r="H86" i="40"/>
  <c r="M76" i="40"/>
  <c r="F101" i="48"/>
  <c r="I101" i="48" s="1"/>
  <c r="F100" i="48"/>
  <c r="I100" i="48" s="1"/>
  <c r="F99" i="48"/>
  <c r="I99" i="48" s="1"/>
  <c r="F98" i="48"/>
  <c r="I98" i="48" s="1"/>
  <c r="F97" i="48"/>
  <c r="I97" i="48" s="1"/>
  <c r="F96" i="48"/>
  <c r="I96" i="48" s="1"/>
  <c r="F95" i="48"/>
  <c r="I95" i="48" s="1"/>
  <c r="F94" i="48"/>
  <c r="I94" i="48" s="1"/>
  <c r="H89" i="48"/>
  <c r="I89" i="48" s="1"/>
  <c r="F88" i="48"/>
  <c r="I88" i="48" s="1"/>
  <c r="F87" i="48"/>
  <c r="I87" i="48" s="1"/>
  <c r="F86" i="48"/>
  <c r="I86" i="48" s="1"/>
  <c r="F85" i="48"/>
  <c r="I85" i="48" s="1"/>
  <c r="F84" i="48"/>
  <c r="I84" i="48" s="1"/>
  <c r="F83" i="48"/>
  <c r="I83" i="48" s="1"/>
  <c r="H81" i="48"/>
  <c r="I81" i="48" s="1"/>
  <c r="F80" i="48"/>
  <c r="I80" i="48" s="1"/>
  <c r="F79" i="48"/>
  <c r="I79" i="48" s="1"/>
  <c r="F78" i="48"/>
  <c r="I78" i="48" s="1"/>
  <c r="F77" i="48"/>
  <c r="I77" i="48" s="1"/>
  <c r="F76" i="48"/>
  <c r="I76" i="48" s="1"/>
  <c r="F75" i="48"/>
  <c r="I75" i="48" s="1"/>
  <c r="F74" i="48"/>
  <c r="I74" i="48" s="1"/>
  <c r="F73" i="48"/>
  <c r="I73" i="48" s="1"/>
  <c r="F68" i="48"/>
  <c r="I68" i="48" s="1"/>
  <c r="F67" i="48"/>
  <c r="I67" i="48" s="1"/>
  <c r="F66" i="48"/>
  <c r="I66" i="48" s="1"/>
  <c r="F65" i="48"/>
  <c r="I65" i="48" s="1"/>
  <c r="F64" i="48"/>
  <c r="I64" i="48" s="1"/>
  <c r="F63" i="48"/>
  <c r="I63" i="48" s="1"/>
  <c r="F62" i="48"/>
  <c r="I62" i="48" s="1"/>
  <c r="F61" i="48"/>
  <c r="I61" i="48" s="1"/>
  <c r="F60" i="48"/>
  <c r="I60" i="48" s="1"/>
  <c r="F59" i="48"/>
  <c r="I59" i="48" s="1"/>
  <c r="F58" i="48"/>
  <c r="I58" i="48" s="1"/>
  <c r="F57" i="48"/>
  <c r="I57" i="48" s="1"/>
  <c r="F56" i="48"/>
  <c r="I56" i="48" s="1"/>
  <c r="F54" i="48"/>
  <c r="I54" i="48" s="1"/>
  <c r="F53" i="48"/>
  <c r="I53" i="48" s="1"/>
  <c r="F47" i="48"/>
  <c r="I47" i="48" s="1"/>
  <c r="F45" i="48"/>
  <c r="I45" i="48" s="1"/>
  <c r="F44" i="48"/>
  <c r="I44" i="48" s="1"/>
  <c r="F43" i="48"/>
  <c r="I43" i="48" s="1"/>
  <c r="F36" i="48"/>
  <c r="I36" i="48" s="1"/>
  <c r="F20" i="48"/>
  <c r="I20" i="48" s="1"/>
  <c r="F19" i="48"/>
  <c r="I19" i="48" s="1"/>
  <c r="F18" i="48"/>
  <c r="I18" i="48" s="1"/>
  <c r="F17" i="48"/>
  <c r="I17" i="48" s="1"/>
  <c r="F16" i="48"/>
  <c r="I16" i="48" s="1"/>
  <c r="F15" i="48"/>
  <c r="I15" i="48" s="1"/>
  <c r="F14" i="48"/>
  <c r="I14" i="48" s="1"/>
  <c r="F13" i="48"/>
  <c r="I13" i="48" s="1"/>
  <c r="F12" i="48"/>
  <c r="I12" i="48" s="1"/>
  <c r="F11" i="48"/>
  <c r="I11" i="48" s="1"/>
  <c r="F10" i="48"/>
  <c r="I10" i="48" s="1"/>
  <c r="F9" i="48"/>
  <c r="I9" i="48" s="1"/>
  <c r="H173" i="44"/>
  <c r="I173" i="44" s="1"/>
  <c r="F172" i="44"/>
  <c r="I172" i="44" s="1"/>
  <c r="F171" i="44"/>
  <c r="I171" i="44" s="1"/>
  <c r="F170" i="44"/>
  <c r="I170" i="44" s="1"/>
  <c r="F169" i="44"/>
  <c r="I169" i="44" s="1"/>
  <c r="F168" i="44"/>
  <c r="I168" i="44" s="1"/>
  <c r="F167" i="44"/>
  <c r="I167" i="44" s="1"/>
  <c r="F165" i="44"/>
  <c r="I165" i="44" s="1"/>
  <c r="F153" i="44"/>
  <c r="I153" i="44" s="1"/>
  <c r="H152" i="44"/>
  <c r="F152" i="44"/>
  <c r="H151" i="44"/>
  <c r="F151" i="44"/>
  <c r="H150" i="44"/>
  <c r="F150" i="44"/>
  <c r="H149" i="44"/>
  <c r="F149" i="44"/>
  <c r="F148" i="44"/>
  <c r="I148" i="44" s="1"/>
  <c r="H147" i="44"/>
  <c r="F147" i="44"/>
  <c r="H146" i="44"/>
  <c r="F146" i="44"/>
  <c r="H145" i="44"/>
  <c r="F145" i="44"/>
  <c r="I145" i="44" s="1"/>
  <c r="H144" i="44"/>
  <c r="F144" i="44"/>
  <c r="H143" i="44"/>
  <c r="F143" i="44"/>
  <c r="H142" i="44"/>
  <c r="F142" i="44"/>
  <c r="F128" i="44"/>
  <c r="I128" i="44" s="1"/>
  <c r="H127" i="44"/>
  <c r="F127" i="44"/>
  <c r="H126" i="44"/>
  <c r="F126" i="44"/>
  <c r="H125" i="44"/>
  <c r="F125" i="44"/>
  <c r="H124" i="44"/>
  <c r="F124" i="44"/>
  <c r="H123" i="44"/>
  <c r="F123" i="44"/>
  <c r="H122" i="44"/>
  <c r="F122" i="44"/>
  <c r="H121" i="44"/>
  <c r="F121" i="44"/>
  <c r="H120" i="44"/>
  <c r="F120" i="44"/>
  <c r="F115" i="44"/>
  <c r="I115" i="44" s="1"/>
  <c r="H114" i="44"/>
  <c r="F114" i="44"/>
  <c r="H113" i="44"/>
  <c r="F113" i="44"/>
  <c r="I113" i="44" s="1"/>
  <c r="H112" i="44"/>
  <c r="F112" i="44"/>
  <c r="H111" i="44"/>
  <c r="F111" i="44"/>
  <c r="I111" i="44" s="1"/>
  <c r="H110" i="44"/>
  <c r="F110" i="44"/>
  <c r="H109" i="44"/>
  <c r="F109" i="44"/>
  <c r="I109" i="44" s="1"/>
  <c r="H108" i="44"/>
  <c r="F108" i="44"/>
  <c r="H107" i="44"/>
  <c r="F107" i="44"/>
  <c r="H106" i="44"/>
  <c r="F106" i="44"/>
  <c r="H105" i="44"/>
  <c r="F105" i="44"/>
  <c r="H103" i="44"/>
  <c r="F103" i="44"/>
  <c r="F101" i="44"/>
  <c r="I101" i="44" s="1"/>
  <c r="F100" i="44"/>
  <c r="I100" i="44" s="1"/>
  <c r="H99" i="44"/>
  <c r="F99" i="44"/>
  <c r="F89" i="44"/>
  <c r="I89" i="44" s="1"/>
  <c r="F88" i="44"/>
  <c r="I88" i="44" s="1"/>
  <c r="H87" i="44"/>
  <c r="F87" i="44"/>
  <c r="F84" i="44"/>
  <c r="I84" i="44" s="1"/>
  <c r="F83" i="44"/>
  <c r="I83" i="44" s="1"/>
  <c r="I82" i="44"/>
  <c r="F82" i="44"/>
  <c r="F79" i="44"/>
  <c r="I79" i="44" s="1"/>
  <c r="I78" i="44"/>
  <c r="F78" i="44"/>
  <c r="H77" i="44"/>
  <c r="H94" i="44" s="1"/>
  <c r="F77" i="44"/>
  <c r="H69" i="44"/>
  <c r="F69" i="44"/>
  <c r="H62" i="44"/>
  <c r="F62" i="44"/>
  <c r="H55" i="44"/>
  <c r="F55" i="44"/>
  <c r="H54" i="44"/>
  <c r="F54" i="44"/>
  <c r="H53" i="44"/>
  <c r="H72" i="44" s="1"/>
  <c r="F53" i="44"/>
  <c r="H47" i="44"/>
  <c r="F47" i="44"/>
  <c r="H46" i="44"/>
  <c r="F46" i="44"/>
  <c r="H45" i="44"/>
  <c r="F45" i="44"/>
  <c r="H43" i="44"/>
  <c r="F43" i="44"/>
  <c r="H41" i="44"/>
  <c r="F41" i="44"/>
  <c r="H40" i="44"/>
  <c r="F40" i="44"/>
  <c r="H39" i="44"/>
  <c r="F39" i="44"/>
  <c r="H38" i="44"/>
  <c r="F38" i="44"/>
  <c r="H37" i="44"/>
  <c r="F37" i="44"/>
  <c r="H36" i="44"/>
  <c r="F36" i="44"/>
  <c r="H34" i="44"/>
  <c r="F34" i="44"/>
  <c r="H32" i="44"/>
  <c r="H50" i="44" s="1"/>
  <c r="F32" i="44"/>
  <c r="H25" i="44"/>
  <c r="F25" i="44"/>
  <c r="H23" i="44"/>
  <c r="F23" i="44"/>
  <c r="H20" i="44"/>
  <c r="F20" i="44"/>
  <c r="H17" i="44"/>
  <c r="F17" i="44"/>
  <c r="H14" i="44"/>
  <c r="F14" i="44"/>
  <c r="H11" i="44"/>
  <c r="F11" i="44"/>
  <c r="F37" i="54"/>
  <c r="I37" i="54" s="1"/>
  <c r="H36" i="54"/>
  <c r="F36" i="54"/>
  <c r="I36" i="54" s="1"/>
  <c r="H35" i="54"/>
  <c r="F35" i="54"/>
  <c r="H34" i="54"/>
  <c r="F34" i="54"/>
  <c r="H33" i="54"/>
  <c r="F33" i="54"/>
  <c r="H32" i="54"/>
  <c r="F32" i="54"/>
  <c r="H31" i="54"/>
  <c r="F31" i="54"/>
  <c r="H25" i="54"/>
  <c r="F25" i="54"/>
  <c r="H24" i="54"/>
  <c r="F24" i="54"/>
  <c r="H23" i="54"/>
  <c r="F23" i="54"/>
  <c r="F22" i="54"/>
  <c r="I22" i="54" s="1"/>
  <c r="H21" i="54"/>
  <c r="F21" i="54"/>
  <c r="H20" i="54"/>
  <c r="F20" i="54"/>
  <c r="H19" i="54"/>
  <c r="F19" i="54"/>
  <c r="H18" i="54"/>
  <c r="F18" i="54"/>
  <c r="H17" i="54"/>
  <c r="F17" i="54"/>
  <c r="H16" i="54"/>
  <c r="F16" i="54"/>
  <c r="H15" i="54"/>
  <c r="F15" i="54"/>
  <c r="H14" i="54"/>
  <c r="F14" i="54"/>
  <c r="H13" i="54"/>
  <c r="F13" i="54"/>
  <c r="H12" i="54"/>
  <c r="F12" i="54"/>
  <c r="H11" i="54"/>
  <c r="F11" i="54"/>
  <c r="H10" i="54"/>
  <c r="F10" i="54"/>
  <c r="H9" i="54"/>
  <c r="F9" i="54"/>
  <c r="F4" i="54"/>
  <c r="B4" i="54"/>
  <c r="B3" i="54"/>
  <c r="I20" i="44" l="1"/>
  <c r="I34" i="44"/>
  <c r="I45" i="44"/>
  <c r="I54" i="44"/>
  <c r="F72" i="44"/>
  <c r="I114" i="44"/>
  <c r="H28" i="44"/>
  <c r="I147" i="44"/>
  <c r="I11" i="54"/>
  <c r="I126" i="44"/>
  <c r="I36" i="44"/>
  <c r="I38" i="44"/>
  <c r="K72" i="44"/>
  <c r="I55" i="44"/>
  <c r="I121" i="44"/>
  <c r="I123" i="44"/>
  <c r="H161" i="44"/>
  <c r="I149" i="44"/>
  <c r="H28" i="54"/>
  <c r="I33" i="54"/>
  <c r="I35" i="54"/>
  <c r="I12" i="54"/>
  <c r="I16" i="54"/>
  <c r="I99" i="44"/>
  <c r="I103" i="44"/>
  <c r="I108" i="44"/>
  <c r="I146" i="44"/>
  <c r="I19" i="54"/>
  <c r="F28" i="54"/>
  <c r="I31" i="54"/>
  <c r="F50" i="44"/>
  <c r="K50" i="44" s="1"/>
  <c r="I39" i="44"/>
  <c r="I47" i="44"/>
  <c r="H117" i="44"/>
  <c r="I106" i="44"/>
  <c r="I110" i="44"/>
  <c r="I112" i="44"/>
  <c r="H139" i="44"/>
  <c r="I122" i="44"/>
  <c r="I150" i="44"/>
  <c r="I152" i="44"/>
  <c r="I113" i="48"/>
  <c r="K28" i="54"/>
  <c r="I105" i="44"/>
  <c r="I107" i="44"/>
  <c r="I28" i="48"/>
  <c r="I32" i="54"/>
  <c r="I34" i="54"/>
  <c r="I43" i="44"/>
  <c r="I144" i="44"/>
  <c r="F50" i="54"/>
  <c r="I127" i="44"/>
  <c r="I184" i="44"/>
  <c r="F66" i="40"/>
  <c r="I71" i="48"/>
  <c r="I51" i="54"/>
  <c r="I15" i="54"/>
  <c r="I20" i="54"/>
  <c r="I11" i="44"/>
  <c r="I17" i="44"/>
  <c r="I46" i="44"/>
  <c r="I62" i="44"/>
  <c r="I77" i="44"/>
  <c r="I120" i="44"/>
  <c r="I125" i="44"/>
  <c r="I142" i="44"/>
  <c r="I151" i="44"/>
  <c r="H50" i="54"/>
  <c r="K50" i="54" s="1"/>
  <c r="H112" i="48"/>
  <c r="F183" i="44"/>
  <c r="F161" i="44"/>
  <c r="K161" i="44" s="1"/>
  <c r="F139" i="44"/>
  <c r="K139" i="44" s="1"/>
  <c r="F117" i="44"/>
  <c r="F94" i="44"/>
  <c r="K94" i="44" s="1"/>
  <c r="H118" i="53"/>
  <c r="K118" i="53" s="1"/>
  <c r="I12" i="51"/>
  <c r="I16" i="51"/>
  <c r="F27" i="48"/>
  <c r="H183" i="44"/>
  <c r="I32" i="44"/>
  <c r="I124" i="44"/>
  <c r="I143" i="44"/>
  <c r="I50" i="48"/>
  <c r="F70" i="48"/>
  <c r="K70" i="48" s="1"/>
  <c r="F28" i="44"/>
  <c r="H250" i="53"/>
  <c r="K250" i="53" s="1"/>
  <c r="I11" i="51"/>
  <c r="I13" i="51"/>
  <c r="I17" i="51"/>
  <c r="I23" i="54"/>
  <c r="F112" i="48"/>
  <c r="K112" i="48" s="1"/>
  <c r="I18" i="51"/>
  <c r="I42" i="51"/>
  <c r="I41" i="51"/>
  <c r="I19" i="51"/>
  <c r="I20" i="51"/>
  <c r="F86" i="40"/>
  <c r="K86" i="40" s="1"/>
  <c r="I69" i="40"/>
  <c r="F49" i="48"/>
  <c r="I92" i="48"/>
  <c r="H91" i="48"/>
  <c r="F91" i="48"/>
  <c r="I25" i="44"/>
  <c r="I41" i="44"/>
  <c r="I53" i="44"/>
  <c r="I87" i="44"/>
  <c r="I14" i="44"/>
  <c r="I23" i="44"/>
  <c r="I37" i="44"/>
  <c r="I40" i="44"/>
  <c r="I69" i="44"/>
  <c r="I10" i="54"/>
  <c r="I18" i="54"/>
  <c r="I21" i="54"/>
  <c r="I14" i="54"/>
  <c r="I17" i="54"/>
  <c r="I25" i="54"/>
  <c r="I13" i="54"/>
  <c r="I24" i="54"/>
  <c r="I9" i="54"/>
  <c r="K28" i="44" l="1"/>
  <c r="K183" i="44"/>
  <c r="I118" i="44"/>
  <c r="I162" i="44"/>
  <c r="L207" i="53"/>
  <c r="L229" i="53"/>
  <c r="L117" i="44"/>
  <c r="I116" i="48"/>
  <c r="L185" i="53"/>
  <c r="I87" i="40"/>
  <c r="F11" i="30" s="1"/>
  <c r="I51" i="44"/>
  <c r="I95" i="44"/>
  <c r="I29" i="44"/>
  <c r="I73" i="44"/>
  <c r="F16" i="2"/>
  <c r="I29" i="54"/>
  <c r="F12" i="2" s="1"/>
  <c r="L163" i="53"/>
  <c r="L75" i="53"/>
  <c r="I140" i="44"/>
  <c r="K91" i="48"/>
  <c r="F42" i="43"/>
  <c r="H46" i="43"/>
  <c r="H45" i="43"/>
  <c r="H44" i="43"/>
  <c r="H42" i="43"/>
  <c r="I42" i="43" s="1"/>
  <c r="H38" i="43"/>
  <c r="H37" i="43"/>
  <c r="H36" i="43"/>
  <c r="H35" i="43"/>
  <c r="H34" i="43"/>
  <c r="H33" i="43"/>
  <c r="H32" i="43"/>
  <c r="H30" i="43"/>
  <c r="F47" i="43"/>
  <c r="I47" i="43" s="1"/>
  <c r="F46" i="43"/>
  <c r="F45" i="43"/>
  <c r="F44" i="43"/>
  <c r="F40" i="43"/>
  <c r="I40" i="43" s="1"/>
  <c r="F39" i="43"/>
  <c r="I39" i="43" s="1"/>
  <c r="F38" i="43"/>
  <c r="F37" i="43"/>
  <c r="F36" i="43"/>
  <c r="F35" i="43"/>
  <c r="F34" i="43"/>
  <c r="F33" i="43"/>
  <c r="F32" i="43"/>
  <c r="F30" i="43"/>
  <c r="F20" i="43"/>
  <c r="F19" i="43"/>
  <c r="F18" i="43"/>
  <c r="F17" i="43"/>
  <c r="F16" i="43"/>
  <c r="F14" i="43"/>
  <c r="F13" i="43"/>
  <c r="F12" i="43"/>
  <c r="F11" i="43"/>
  <c r="F174" i="43"/>
  <c r="I174" i="43" s="1"/>
  <c r="F173" i="43"/>
  <c r="I173" i="43" s="1"/>
  <c r="F172" i="43"/>
  <c r="I172" i="43" s="1"/>
  <c r="F171" i="43"/>
  <c r="I171" i="43" s="1"/>
  <c r="F170" i="43"/>
  <c r="I170" i="43" s="1"/>
  <c r="F169" i="43"/>
  <c r="I169" i="43" s="1"/>
  <c r="F168" i="43"/>
  <c r="I168" i="43" s="1"/>
  <c r="F167" i="43"/>
  <c r="I167" i="43" s="1"/>
  <c r="F166" i="43"/>
  <c r="I166" i="43" s="1"/>
  <c r="H163" i="43"/>
  <c r="F163" i="43"/>
  <c r="H162" i="43"/>
  <c r="F162" i="43"/>
  <c r="H160" i="43"/>
  <c r="F160" i="43"/>
  <c r="F159" i="43"/>
  <c r="I159" i="43" s="1"/>
  <c r="F154" i="43"/>
  <c r="I154" i="43" s="1"/>
  <c r="H152" i="43"/>
  <c r="F152" i="43"/>
  <c r="H151" i="43"/>
  <c r="F151" i="43"/>
  <c r="H150" i="43"/>
  <c r="F150" i="43"/>
  <c r="F131" i="43"/>
  <c r="I131" i="43" s="1"/>
  <c r="F130" i="43"/>
  <c r="I130" i="43" s="1"/>
  <c r="F129" i="43"/>
  <c r="I129" i="43" s="1"/>
  <c r="F128" i="43"/>
  <c r="I128" i="43" s="1"/>
  <c r="F127" i="43"/>
  <c r="I127" i="43" s="1"/>
  <c r="F126" i="43"/>
  <c r="I126" i="43" s="1"/>
  <c r="F125" i="43"/>
  <c r="I125" i="43" s="1"/>
  <c r="F124" i="43"/>
  <c r="I124" i="43" s="1"/>
  <c r="F123" i="43"/>
  <c r="I123" i="43" s="1"/>
  <c r="F122" i="43"/>
  <c r="I122" i="43" s="1"/>
  <c r="F121" i="43"/>
  <c r="I121" i="43" s="1"/>
  <c r="F120" i="43"/>
  <c r="I120" i="43" s="1"/>
  <c r="F111" i="43"/>
  <c r="I111" i="43" s="1"/>
  <c r="F66" i="43"/>
  <c r="I66" i="43" s="1"/>
  <c r="F65" i="43"/>
  <c r="I65" i="43" s="1"/>
  <c r="H64" i="43"/>
  <c r="F64" i="43"/>
  <c r="F119" i="43"/>
  <c r="I119" i="43" s="1"/>
  <c r="F117" i="43"/>
  <c r="I117" i="43" s="1"/>
  <c r="F116" i="43"/>
  <c r="I116" i="43" s="1"/>
  <c r="F109" i="43"/>
  <c r="I109" i="43" s="1"/>
  <c r="F108" i="43"/>
  <c r="I108" i="43" s="1"/>
  <c r="F106" i="43"/>
  <c r="I106" i="43" s="1"/>
  <c r="F104" i="43"/>
  <c r="I104" i="43" s="1"/>
  <c r="F103" i="43"/>
  <c r="I103" i="43" s="1"/>
  <c r="F102" i="43"/>
  <c r="I102" i="43" s="1"/>
  <c r="F84" i="43"/>
  <c r="I84" i="43" s="1"/>
  <c r="H83" i="43"/>
  <c r="F83" i="43"/>
  <c r="H82" i="43"/>
  <c r="F82" i="43"/>
  <c r="H81" i="43"/>
  <c r="F81" i="43"/>
  <c r="H80" i="43"/>
  <c r="F80" i="43"/>
  <c r="H79" i="43"/>
  <c r="F79" i="43"/>
  <c r="I45" i="43" l="1"/>
  <c r="I35" i="43"/>
  <c r="I152" i="43"/>
  <c r="I151" i="43"/>
  <c r="H177" i="43"/>
  <c r="I135" i="43"/>
  <c r="I150" i="43"/>
  <c r="I34" i="43"/>
  <c r="I38" i="43"/>
  <c r="F177" i="43"/>
  <c r="K177" i="43" s="1"/>
  <c r="I32" i="43"/>
  <c r="I44" i="43"/>
  <c r="F134" i="43"/>
  <c r="I30" i="43"/>
  <c r="I46" i="43"/>
  <c r="H49" i="43"/>
  <c r="I37" i="43"/>
  <c r="I36" i="43"/>
  <c r="K115" i="44"/>
  <c r="F11" i="2"/>
  <c r="F49" i="43"/>
  <c r="I33" i="43"/>
  <c r="I160" i="43"/>
  <c r="I163" i="43"/>
  <c r="I80" i="43"/>
  <c r="I162" i="43"/>
  <c r="I64" i="43"/>
  <c r="I83" i="43"/>
  <c r="I79" i="43"/>
  <c r="I82" i="43"/>
  <c r="I81" i="43"/>
  <c r="H17" i="43"/>
  <c r="I17" i="43" s="1"/>
  <c r="H16" i="43"/>
  <c r="I16" i="43" s="1"/>
  <c r="H12" i="43"/>
  <c r="I12" i="43" s="1"/>
  <c r="H11" i="43"/>
  <c r="I11" i="43" s="1"/>
  <c r="H10" i="43"/>
  <c r="F10" i="43"/>
  <c r="F27" i="43" s="1"/>
  <c r="I50" i="43" l="1"/>
  <c r="K49" i="43"/>
  <c r="I178" i="43"/>
  <c r="I10" i="43"/>
  <c r="G3" i="49" l="1"/>
  <c r="D4" i="41"/>
  <c r="H6" i="23" s="1"/>
  <c r="B6" i="41"/>
  <c r="D8" i="23" s="1"/>
  <c r="K20" i="23"/>
  <c r="K35" i="23" s="1"/>
  <c r="K37" i="23" s="1"/>
  <c r="E10" i="41" s="1"/>
  <c r="E23" i="41" s="1"/>
  <c r="H49" i="48"/>
  <c r="K49" i="48" s="1"/>
  <c r="K97" i="53"/>
  <c r="K53" i="53"/>
  <c r="F4" i="53"/>
  <c r="B4" i="53"/>
  <c r="B3" i="53"/>
  <c r="H83" i="47" l="1"/>
  <c r="K83" i="47" s="1"/>
  <c r="L119" i="53" l="1"/>
  <c r="L97" i="53"/>
  <c r="L141" i="53"/>
  <c r="I54" i="40" l="1"/>
  <c r="I53" i="40"/>
  <c r="I52" i="40"/>
  <c r="I51" i="40"/>
  <c r="I50" i="40"/>
  <c r="I49" i="40"/>
  <c r="F40" i="40"/>
  <c r="I40" i="40" s="1"/>
  <c r="F39" i="40"/>
  <c r="I39" i="40" s="1"/>
  <c r="F38" i="40"/>
  <c r="I38" i="40" s="1"/>
  <c r="F37" i="40"/>
  <c r="I37" i="40" s="1"/>
  <c r="F36" i="40"/>
  <c r="I36" i="40" s="1"/>
  <c r="F35" i="40"/>
  <c r="I35" i="40" s="1"/>
  <c r="F34" i="40"/>
  <c r="I34" i="40" s="1"/>
  <c r="F33" i="40"/>
  <c r="I33" i="40" s="1"/>
  <c r="F32" i="40"/>
  <c r="I32" i="40" s="1"/>
  <c r="F31" i="40"/>
  <c r="F30" i="40"/>
  <c r="I30" i="40" s="1"/>
  <c r="F29" i="40"/>
  <c r="F21" i="40"/>
  <c r="I21" i="40" s="1"/>
  <c r="F20" i="40"/>
  <c r="I20" i="40" s="1"/>
  <c r="F19" i="40"/>
  <c r="I19" i="40" s="1"/>
  <c r="F18" i="40"/>
  <c r="I18" i="40" s="1"/>
  <c r="F17" i="40"/>
  <c r="I17" i="40" s="1"/>
  <c r="F16" i="40"/>
  <c r="I16" i="40" s="1"/>
  <c r="F15" i="40"/>
  <c r="I15" i="40" s="1"/>
  <c r="F14" i="40"/>
  <c r="I14" i="40" s="1"/>
  <c r="F13" i="40"/>
  <c r="I13" i="40" s="1"/>
  <c r="F12" i="40"/>
  <c r="I12" i="40" s="1"/>
  <c r="F11" i="40"/>
  <c r="I11" i="40" s="1"/>
  <c r="F10" i="40"/>
  <c r="I10" i="40" s="1"/>
  <c r="F9" i="40"/>
  <c r="H27" i="48"/>
  <c r="K27" i="48" s="1"/>
  <c r="H66" i="40"/>
  <c r="M57" i="40"/>
  <c r="F46" i="40" l="1"/>
  <c r="K46" i="40" s="1"/>
  <c r="I67" i="40"/>
  <c r="F10" i="30" s="1"/>
  <c r="F26" i="40"/>
  <c r="I9" i="40"/>
  <c r="I27" i="40" s="1"/>
  <c r="I29" i="40"/>
  <c r="I31" i="40"/>
  <c r="K66" i="40"/>
  <c r="H46" i="40"/>
  <c r="H26" i="40"/>
  <c r="I47" i="40" l="1"/>
  <c r="F9" i="30" s="1"/>
  <c r="F23" i="30" s="1"/>
  <c r="H23" i="30" s="1"/>
  <c r="H25" i="30" s="1"/>
  <c r="C12" i="19" s="1"/>
  <c r="L26" i="40"/>
  <c r="H40" i="51" l="1"/>
  <c r="F40" i="51"/>
  <c r="F37" i="51"/>
  <c r="I37" i="51" s="1"/>
  <c r="H36" i="51"/>
  <c r="F36" i="51"/>
  <c r="H32" i="51"/>
  <c r="F32" i="51"/>
  <c r="H33" i="51"/>
  <c r="H31" i="51"/>
  <c r="I40" i="51" l="1"/>
  <c r="I36" i="51"/>
  <c r="I32" i="51"/>
  <c r="F31" i="51"/>
  <c r="I31" i="51" s="1"/>
  <c r="F33" i="51"/>
  <c r="I33" i="51" s="1"/>
  <c r="H29" i="51"/>
  <c r="H46" i="51" s="1"/>
  <c r="F29" i="51"/>
  <c r="H14" i="51"/>
  <c r="F14" i="51"/>
  <c r="H10" i="51"/>
  <c r="F10" i="51"/>
  <c r="F26" i="51" s="1"/>
  <c r="F46" i="51" l="1"/>
  <c r="H26" i="51"/>
  <c r="K26" i="51" s="1"/>
  <c r="I29" i="51"/>
  <c r="I47" i="51" s="1"/>
  <c r="I10" i="51"/>
  <c r="I14" i="51"/>
  <c r="K146" i="43"/>
  <c r="K145" i="43"/>
  <c r="K144" i="43"/>
  <c r="H74" i="43"/>
  <c r="F74" i="43"/>
  <c r="H73" i="43"/>
  <c r="F73" i="43"/>
  <c r="L56" i="43"/>
  <c r="K56" i="43"/>
  <c r="K40" i="43"/>
  <c r="K39" i="43"/>
  <c r="H20" i="43"/>
  <c r="I20" i="43" s="1"/>
  <c r="H19" i="43"/>
  <c r="I19" i="43" s="1"/>
  <c r="H18" i="43"/>
  <c r="I18" i="43" s="1"/>
  <c r="H14" i="43"/>
  <c r="I14" i="43" s="1"/>
  <c r="H13" i="43"/>
  <c r="I27" i="51" l="1"/>
  <c r="F14" i="2" s="1"/>
  <c r="K47" i="51"/>
  <c r="I13" i="43"/>
  <c r="I28" i="43" s="1"/>
  <c r="H27" i="43"/>
  <c r="K27" i="43" s="1"/>
  <c r="I73" i="43"/>
  <c r="I74" i="43"/>
  <c r="M56" i="43"/>
  <c r="B3" i="43"/>
  <c r="F4" i="51" l="1"/>
  <c r="B4" i="51"/>
  <c r="B3" i="51"/>
  <c r="K45" i="49"/>
  <c r="F4" i="49"/>
  <c r="B4" i="49"/>
  <c r="B3" i="49"/>
  <c r="H134" i="43"/>
  <c r="H149" i="43"/>
  <c r="F149" i="43"/>
  <c r="H148" i="43"/>
  <c r="F148" i="43"/>
  <c r="H147" i="43"/>
  <c r="F147" i="43"/>
  <c r="F146" i="43"/>
  <c r="I146" i="43" s="1"/>
  <c r="F145" i="43"/>
  <c r="I145" i="43" s="1"/>
  <c r="F144" i="43"/>
  <c r="I144" i="43" s="1"/>
  <c r="F143" i="43"/>
  <c r="I143" i="43" s="1"/>
  <c r="F142" i="43"/>
  <c r="I142" i="43" s="1"/>
  <c r="H141" i="43"/>
  <c r="F141" i="43"/>
  <c r="H140" i="43"/>
  <c r="F140" i="43"/>
  <c r="H139" i="43"/>
  <c r="F139" i="43"/>
  <c r="H138" i="43"/>
  <c r="F138" i="43"/>
  <c r="H137" i="43"/>
  <c r="F137" i="43"/>
  <c r="H100" i="43"/>
  <c r="F100" i="43"/>
  <c r="H99" i="43"/>
  <c r="F99" i="43"/>
  <c r="H98" i="43"/>
  <c r="F98" i="43"/>
  <c r="H96" i="43"/>
  <c r="F96" i="43"/>
  <c r="H95" i="43"/>
  <c r="F95" i="43"/>
  <c r="H94" i="43"/>
  <c r="F94" i="43"/>
  <c r="F77" i="43"/>
  <c r="I77" i="43" s="1"/>
  <c r="H75" i="43"/>
  <c r="H91" i="43" s="1"/>
  <c r="F75" i="43"/>
  <c r="F62" i="43"/>
  <c r="I62" i="43" s="1"/>
  <c r="H61" i="43"/>
  <c r="I61" i="43" s="1"/>
  <c r="H60" i="43"/>
  <c r="F60" i="43"/>
  <c r="F59" i="43"/>
  <c r="I59" i="43" s="1"/>
  <c r="F58" i="43"/>
  <c r="I58" i="43" s="1"/>
  <c r="F57" i="43"/>
  <c r="I57" i="43" s="1"/>
  <c r="F56" i="43"/>
  <c r="I56" i="43" s="1"/>
  <c r="F55" i="43"/>
  <c r="I55" i="43" s="1"/>
  <c r="F54" i="43"/>
  <c r="I54" i="43" s="1"/>
  <c r="F53" i="43"/>
  <c r="I53" i="43" s="1"/>
  <c r="F52" i="43"/>
  <c r="F4" i="48"/>
  <c r="B4" i="48"/>
  <c r="B3" i="48"/>
  <c r="F4" i="47"/>
  <c r="B4" i="47"/>
  <c r="B3" i="47"/>
  <c r="F4" i="44"/>
  <c r="B4" i="44"/>
  <c r="B3" i="44"/>
  <c r="F4" i="43"/>
  <c r="B4" i="43"/>
  <c r="F91" i="43" l="1"/>
  <c r="H113" i="43"/>
  <c r="K113" i="43" s="1"/>
  <c r="H70" i="43"/>
  <c r="K91" i="43"/>
  <c r="F113" i="43"/>
  <c r="F156" i="43"/>
  <c r="I52" i="43"/>
  <c r="F70" i="43"/>
  <c r="K70" i="43" s="1"/>
  <c r="H156" i="43"/>
  <c r="K156" i="43" s="1"/>
  <c r="K134" i="43"/>
  <c r="I149" i="43"/>
  <c r="I138" i="43"/>
  <c r="I98" i="43"/>
  <c r="I139" i="43"/>
  <c r="I141" i="43"/>
  <c r="I148" i="43"/>
  <c r="I137" i="43"/>
  <c r="I140" i="43"/>
  <c r="I147" i="43"/>
  <c r="I95" i="43"/>
  <c r="I96" i="43"/>
  <c r="I99" i="43"/>
  <c r="I94" i="43"/>
  <c r="I100" i="43"/>
  <c r="I75" i="43"/>
  <c r="I92" i="43" s="1"/>
  <c r="I60" i="43"/>
  <c r="I114" i="43" l="1"/>
  <c r="I71" i="43"/>
  <c r="I157" i="43"/>
  <c r="A1" i="2"/>
  <c r="S24" i="2"/>
  <c r="T24" i="2"/>
  <c r="R24" i="2"/>
  <c r="Q24" i="2"/>
  <c r="Q23" i="2"/>
  <c r="T23" i="2"/>
  <c r="R23" i="2"/>
  <c r="S23" i="2"/>
  <c r="F10" i="2" l="1"/>
  <c r="K13" i="2" s="1"/>
  <c r="L24" i="2"/>
  <c r="L23" i="2"/>
  <c r="K21" i="2"/>
  <c r="D5" i="23"/>
  <c r="D6" i="23"/>
  <c r="D7" i="23"/>
  <c r="H8" i="23"/>
  <c r="C6" i="41"/>
  <c r="D5" i="30"/>
  <c r="E5" i="41"/>
  <c r="F4" i="40"/>
  <c r="D6" i="2"/>
  <c r="B5" i="41"/>
  <c r="B4" i="41"/>
  <c r="B4" i="40"/>
  <c r="B3" i="40"/>
  <c r="B4" i="30"/>
  <c r="B3" i="30"/>
  <c r="B4" i="2"/>
  <c r="B3" i="2"/>
  <c r="F19" i="2" l="1"/>
  <c r="N22" i="2" l="1"/>
  <c r="F16" i="26"/>
  <c r="B15" i="26"/>
  <c r="D15" i="26" s="1"/>
  <c r="E15" i="26" s="1"/>
  <c r="B3" i="26"/>
  <c r="D3" i="26" s="1"/>
  <c r="E3" i="26" s="1"/>
  <c r="C16" i="26"/>
  <c r="B14" i="26"/>
  <c r="D14" i="26" s="1"/>
  <c r="E14" i="26" s="1"/>
  <c r="B13" i="26"/>
  <c r="D13" i="26" s="1"/>
  <c r="E13" i="26" s="1"/>
  <c r="B12" i="26"/>
  <c r="D12" i="26" s="1"/>
  <c r="E12" i="26" s="1"/>
  <c r="B11" i="26"/>
  <c r="D11" i="26" s="1"/>
  <c r="E11" i="26" s="1"/>
  <c r="B10" i="26"/>
  <c r="D10" i="26" s="1"/>
  <c r="E10" i="26" s="1"/>
  <c r="B9" i="26"/>
  <c r="D9" i="26" s="1"/>
  <c r="E9" i="26" s="1"/>
  <c r="B8" i="26"/>
  <c r="D8" i="26" s="1"/>
  <c r="E8" i="26" s="1"/>
  <c r="B7" i="26"/>
  <c r="D7" i="26" s="1"/>
  <c r="E7" i="26" s="1"/>
  <c r="B6" i="26"/>
  <c r="D6" i="26" s="1"/>
  <c r="E6" i="26" s="1"/>
  <c r="B5" i="26"/>
  <c r="D5" i="26" s="1"/>
  <c r="E5" i="26" s="1"/>
  <c r="B4" i="26"/>
  <c r="D4" i="26" s="1"/>
  <c r="E4" i="26" s="1"/>
  <c r="E16" i="26" l="1"/>
  <c r="B16" i="26"/>
  <c r="D16" i="26" s="1"/>
  <c r="B26" i="19" l="1"/>
  <c r="N23" i="2"/>
  <c r="O22" i="2"/>
  <c r="O23" i="2" l="1"/>
  <c r="O24" i="2" s="1"/>
  <c r="G19" i="2" s="1"/>
  <c r="H19" i="2" l="1"/>
  <c r="H26" i="2" s="1"/>
  <c r="C11" i="19" l="1"/>
  <c r="C24" i="19" s="1"/>
  <c r="E25" i="19" s="1"/>
</calcChain>
</file>

<file path=xl/comments1.xml><?xml version="1.0" encoding="utf-8"?>
<comments xmlns="http://schemas.openxmlformats.org/spreadsheetml/2006/main">
  <authors>
    <author>Corporate Edition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พิมพ์ตัวเลขจำนวนหน้าเลย</t>
        </r>
      </text>
    </comment>
  </commentList>
</comments>
</file>

<file path=xl/sharedStrings.xml><?xml version="1.0" encoding="utf-8"?>
<sst xmlns="http://schemas.openxmlformats.org/spreadsheetml/2006/main" count="2770" uniqueCount="811">
  <si>
    <t>ลำดับที่</t>
  </si>
  <si>
    <t>รายการ</t>
  </si>
  <si>
    <t>จำนวน</t>
  </si>
  <si>
    <t>หน่วย</t>
  </si>
  <si>
    <t>ราคาหน่วยละ</t>
  </si>
  <si>
    <t>จำนวนเงิน</t>
  </si>
  <si>
    <t>ที่</t>
  </si>
  <si>
    <t>FACTOR F</t>
  </si>
  <si>
    <t>หมายเหตุ</t>
  </si>
  <si>
    <t xml:space="preserve"> </t>
  </si>
  <si>
    <t xml:space="preserve">   </t>
  </si>
  <si>
    <t>ค่างานต้นทุน</t>
  </si>
  <si>
    <t>เงื่อนไขการใช้ตาราง Factor   F</t>
  </si>
  <si>
    <t>FACTOR  F</t>
  </si>
  <si>
    <t>แบบเลขที่</t>
  </si>
  <si>
    <t xml:space="preserve">เงินประกันผลงานหัก                                </t>
  </si>
  <si>
    <t xml:space="preserve">ดอกเบี้ยเงินกู้                    </t>
  </si>
  <si>
    <t xml:space="preserve">VAT                                                           </t>
  </si>
  <si>
    <t>รวม</t>
  </si>
  <si>
    <t>งาน</t>
  </si>
  <si>
    <t>ค่างาน</t>
  </si>
  <si>
    <t>ค่าก่อสร้าง</t>
  </si>
  <si>
    <t>รวมราคาก่อสร้าง</t>
  </si>
  <si>
    <t>ค่าใช้จ่ายพิเศษ</t>
  </si>
  <si>
    <t>ราคารวม วัสดุ + แรงงาน</t>
  </si>
  <si>
    <t xml:space="preserve">เงินล่วงหน้าจ่าย  </t>
  </si>
  <si>
    <t>(ค่าใช้จ่ายพิเศษตามข้อกำหนดและค่าใช้จ่ายอื่นที่จำเป็นต้องมี)</t>
  </si>
  <si>
    <t xml:space="preserve">                                                                     หน้าที่    11</t>
  </si>
  <si>
    <t>รายการค่าใช้จ่าย</t>
  </si>
  <si>
    <t>ราคาต่อหน่วย</t>
  </si>
  <si>
    <t>ราคารวม</t>
  </si>
  <si>
    <t>รวมค่าใช้จ่าย</t>
  </si>
  <si>
    <t>ค่าภาษีมูลค่าเพิ่ม</t>
  </si>
  <si>
    <t>1. เหตุผลและความจำเป็นที่ต้องมีค่าใช้จ่ายพิเศษตามข้อกำหนดฯ รายการนี้</t>
  </si>
  <si>
    <t>2. รายละเอียดการคำนวณ</t>
  </si>
  <si>
    <t>Advance</t>
  </si>
  <si>
    <t>BUDJET</t>
  </si>
  <si>
    <t>&gt; 500</t>
  </si>
  <si>
    <t xml:space="preserve"> แบบแสดงการคำนวณและเหตุผลความจำเป็น</t>
  </si>
  <si>
    <t>สำหรับค่าใช้จ่ายพิเศษตามข้อกำหนดฯ</t>
  </si>
  <si>
    <t>สรปค่าใช้จ่ายพิเศษ</t>
  </si>
  <si>
    <t>ค่าเครน 15,000 ค่าธรรมเนียม 10,000</t>
  </si>
  <si>
    <t>รวม (บาท )</t>
  </si>
  <si>
    <t>ค่าแรงงาน  (บาท )</t>
  </si>
  <si>
    <t>ค่าวัสดุ  (บาท )</t>
  </si>
  <si>
    <t>ค่าเช่า 15,000/ เดือน ค่าน้ำมัน 1,200 / วัน</t>
  </si>
  <si>
    <t>ค่าแรงเพิ่มอีก 35 % ของค่าแรงปกติ เฉพาะงานโครงสร้างท่าเรือ (ค่าแรง =  600,000)</t>
  </si>
  <si>
    <t>ประมาณ 5 % ของค่าวัสดุ ทั้งโครงการ ( ค่าวัสดุทั้งหมด 10.4 ล้าน )</t>
  </si>
  <si>
    <t>คิดเป็น</t>
  </si>
  <si>
    <t>ปรับเป็น</t>
  </si>
  <si>
    <t>มูลค่างานในงวด</t>
  </si>
  <si>
    <t>รวมมูลค่างวด</t>
  </si>
  <si>
    <t>วัสดุและแรงงาน</t>
  </si>
  <si>
    <t xml:space="preserve"> รวมเงินหน้านี้</t>
  </si>
  <si>
    <t xml:space="preserve">สถานที่  </t>
  </si>
  <si>
    <t xml:space="preserve">หน่วยงานเจ้าของโครงการ/งานก่อสร้าง  </t>
  </si>
  <si>
    <t xml:space="preserve">แบบเลขที่  </t>
  </si>
  <si>
    <t>งานอาคาร</t>
  </si>
  <si>
    <t xml:space="preserve">กลุ่มงาน  </t>
  </si>
  <si>
    <t>ชื่อโครงการ</t>
  </si>
  <si>
    <t>แบบแสดงรายการปริมาณงานและราคา</t>
  </si>
  <si>
    <t xml:space="preserve"> ลำดับที่</t>
  </si>
  <si>
    <t>กลุ่มงาน</t>
  </si>
  <si>
    <t>สถานที่ก่อสร้าง</t>
  </si>
  <si>
    <t>( บาท )</t>
  </si>
  <si>
    <t xml:space="preserve">แบบ ปร. 4 ที่แนบ   จำนวน  </t>
  </si>
  <si>
    <t>ชื่อโครงการ/</t>
  </si>
  <si>
    <t>แบบ    ปร.4   และ   ปร.5 ที่แนบ</t>
  </si>
  <si>
    <t>ราคารวม ค่าครุภัณฑ์</t>
  </si>
  <si>
    <t>รวมราคา ค่าครุภัณฑ์ จัดซื้อ</t>
  </si>
  <si>
    <t>ภาษี</t>
  </si>
  <si>
    <t>มูลค่าเพิ่ม</t>
  </si>
  <si>
    <t>แบบสรุปค่าครุภัณฑ์ จัดซื้อ</t>
  </si>
  <si>
    <t xml:space="preserve">รายการ </t>
  </si>
  <si>
    <t>ค่าใช้จ่ายรวม (บาท )</t>
  </si>
  <si>
    <t>( ค่าก่อสร้าง )</t>
  </si>
  <si>
    <t xml:space="preserve"> รวมเงิน ค่าใช้จ่ายพิเศษตามข้อกำหนดทุกรายการ</t>
  </si>
  <si>
    <t xml:space="preserve">หน่วยงานเจ้าของโครงการ </t>
  </si>
  <si>
    <t>คำนวณราคากลางโดย</t>
  </si>
  <si>
    <t>ประกันผลงาน</t>
  </si>
  <si>
    <t>&gt;200</t>
  </si>
  <si>
    <t>วงเงิน</t>
  </si>
  <si>
    <t>FACTOR  F -&gt;</t>
  </si>
  <si>
    <t>RETENSION</t>
  </si>
  <si>
    <t>คำนวณราคาโดย</t>
  </si>
  <si>
    <t xml:space="preserve">หมายเหตุ  :  ใช้ FACTOR F ที่ปรับปรุงและทบทวน ของ กรมบัญชีกลาง ล่าสุด  ตามหนังสือเวียน  </t>
  </si>
  <si>
    <t>ส่วนต่างวงเงิน</t>
  </si>
  <si>
    <t>ค่าเปลี่ยนแปลง</t>
  </si>
  <si>
    <t xml:space="preserve">ที่ กค.0405.3/ ว.364 เมื่อวันที่  15 ก.ย. 2559 </t>
  </si>
  <si>
    <t>สรุปราคา(ปัดเศษ)</t>
  </si>
  <si>
    <t>ครุภัณฑ์</t>
  </si>
  <si>
    <t>แบบสรุปราคากลาง งานก่อสร้าง</t>
  </si>
  <si>
    <t>รวมค่าก่อสร้างทั้งโครงการ</t>
  </si>
  <si>
    <t>หน่วยงานเจ้าของโครงการ/งานก่อสร้าง</t>
  </si>
  <si>
    <t>ลบ.ม.</t>
  </si>
  <si>
    <t>-</t>
  </si>
  <si>
    <t xml:space="preserve"> - คอนกรีตหยาบ</t>
  </si>
  <si>
    <t>ตร.ม.</t>
  </si>
  <si>
    <t>ตัน</t>
  </si>
  <si>
    <t xml:space="preserve"> - ลวดผูกเหล็ก</t>
  </si>
  <si>
    <t>กก.</t>
  </si>
  <si>
    <t xml:space="preserve"> - ตะปู</t>
  </si>
  <si>
    <t>งานโครงสร้าง</t>
  </si>
  <si>
    <t xml:space="preserve"> - เหล็กเสริมคอนกรีต</t>
  </si>
  <si>
    <t xml:space="preserve"> - พื้นสำเร็จชนิด HOLLOW CORE หนา 10 ซม. รับน้ำหนัก</t>
  </si>
  <si>
    <t xml:space="preserve"> - ราดน้ำยากันปลวก</t>
  </si>
  <si>
    <t xml:space="preserve">วัสดุ +  </t>
  </si>
  <si>
    <t>แรงงาน</t>
  </si>
  <si>
    <t xml:space="preserve">งานโครงหลังคา </t>
  </si>
  <si>
    <t xml:space="preserve"> - เหล็ก C  100 x 50 x 20 x 3.2 มม.    (5.50 กก./ม.)</t>
  </si>
  <si>
    <t xml:space="preserve"> - เหล็ก       150 x 50 x 3.2 มม.       (9.63 กก./ม.)</t>
  </si>
  <si>
    <t xml:space="preserve"> - เหล็ก       100 x 50 x 3.2 มม.      (8.26 กก./ม.)</t>
  </si>
  <si>
    <t xml:space="preserve"> - เหล็ก       50 x 50 x 3.2 มม.       (4.50 กก./ม.)</t>
  </si>
  <si>
    <t>ชุด</t>
  </si>
  <si>
    <t xml:space="preserve"> - เหล็ก  L  45 x 45 x 5 มม.        (4.38 กก./ม.)</t>
  </si>
  <si>
    <t xml:space="preserve"> - แผ่นเหล็ก  FB. 50 x 3</t>
  </si>
  <si>
    <t>ม.</t>
  </si>
  <si>
    <t xml:space="preserve"> - ค่าแรงประกอบโครงหลังคา</t>
  </si>
  <si>
    <t xml:space="preserve"> - ทาสีกันสนิมและสีน้ำมัน</t>
  </si>
  <si>
    <t>งานมุงหลังคา</t>
  </si>
  <si>
    <t xml:space="preserve"> - แผ่นเหล็กรีดลอนเคลือบสี หนา 0.47 ม.</t>
  </si>
  <si>
    <t xml:space="preserve"> - ครอบสันหลังคา</t>
  </si>
  <si>
    <t>วัสดุ + แรงงาน</t>
  </si>
  <si>
    <t xml:space="preserve"> - ฉนวนกันความร้อน</t>
  </si>
  <si>
    <t>งานฝ้าเพดาน</t>
  </si>
  <si>
    <t xml:space="preserve"> - ฝ้าฉาบแต่งท้องพื้นเรียบ</t>
  </si>
  <si>
    <t>งานผนัง</t>
  </si>
  <si>
    <t xml:space="preserve"> - ผนังก่ออิฐมอญ </t>
  </si>
  <si>
    <t xml:space="preserve"> - ผนังก่ออิฐมอญเต็มแผ่น</t>
  </si>
  <si>
    <t xml:space="preserve"> - ผนังฉาบปูนเรียบเซาะร่อง กว้าง 1 ซม.@ 0.25 ม.</t>
  </si>
  <si>
    <t xml:space="preserve"> - ผนังฉาบปูนเรียบ</t>
  </si>
  <si>
    <t xml:space="preserve"> - ผนังกรุกระเบื้องเซรามิค ขนาด 12" x 12"</t>
  </si>
  <si>
    <t xml:space="preserve"> - ผนังซีเมนต์บอร์ด หนา 10 มม. โครงคร่าวเหล็กชุบสังกะสี</t>
  </si>
  <si>
    <t>งานผิวพื้น</t>
  </si>
  <si>
    <t xml:space="preserve"> - พื้น ค.ส.ล.ปูแผ่นหินขัดสำเร็จรูป ขนาด 12" x 12"</t>
  </si>
  <si>
    <t xml:space="preserve"> - บัวเชิงผนังหินขัดสำเร็จรูป สีขาว</t>
  </si>
  <si>
    <t xml:space="preserve"> - บัวเชิงผนังหินขัดสำเร็จรูป สีเทา</t>
  </si>
  <si>
    <t xml:space="preserve"> - พื้น ค.ส.ล.ผสมน้ำยากันซึม ปูกระเบื้องเซรามิค ขนาด 12" x 12"</t>
  </si>
  <si>
    <t xml:space="preserve">   ยาแนวสีเดียวกับกระเบื้อง</t>
  </si>
  <si>
    <t xml:space="preserve"> - พื้นทรายล้างสีเทา เซาะร่อง กว้าง 1 ซม.</t>
  </si>
  <si>
    <t xml:space="preserve"> - พื้น ค.ส.ล.ทำผิวขัดหยาบ</t>
  </si>
  <si>
    <t>งานประตู - หน้าต่าง</t>
  </si>
  <si>
    <t xml:space="preserve"> - ป 1 วงกบอลูมิเนียม ขนาด 2.05 x 3.6 ม.กระจกใสหนา 6 มม.</t>
  </si>
  <si>
    <t xml:space="preserve"> - ป 2 วงกบอลูมิเนียม ขนาด 2.05 x 2.8 ม.กระจกใสหนา 6 มม.</t>
  </si>
  <si>
    <t xml:space="preserve"> - ป 3 วงกบอลูมิเนียม ขนาด 2.05 x 1.9 ม.กระจกใสหนา 6 มม.</t>
  </si>
  <si>
    <t xml:space="preserve"> - ป 4 วงกบไม้เนื้อแข็ง บานไม้อัดยาง ขนาด 0.90 x 2.00 ม.</t>
  </si>
  <si>
    <t xml:space="preserve">   เจาะช่องแสง 0.30 x 0.60 ม.ติดกระจกใส หนา 6 มม.</t>
  </si>
  <si>
    <t xml:space="preserve"> - ป 5 วงกบไม้เนื้อแข็ง บานไม้อัดยาง ขนาด 0.80 x 2.00 ม.</t>
  </si>
  <si>
    <t xml:space="preserve">   เกล็ดระบายอากาศไม้เนื้อแข็ง ขนาด 0.50 x 1.70 ม.</t>
  </si>
  <si>
    <t xml:space="preserve"> - ป 6 วงกบไม้เนื้อแข็ง บานไม้อัดยาง ขนาด 0.90 x 2.00 ม.</t>
  </si>
  <si>
    <t xml:space="preserve"> - ป 7 วงกบไม้เนื้อแข็ง บานไม้อัดยาง ขนาด 0.80 x 2.00 ม.</t>
  </si>
  <si>
    <t xml:space="preserve">   เกล็ดระบายอากาศไม้เนื้อแข็ง ขนาด 0.20 x 1.70 ม.</t>
  </si>
  <si>
    <t xml:space="preserve"> - ป 8 วงกบไม้เนื้อแข็ง บานแผ่นพลาสติก ขนาด 0.60 x 1.80 ม.</t>
  </si>
  <si>
    <t xml:space="preserve"> - ป 9 วงกบอลูมิเนียม ขนาด 2.70 x 2.80 ม.กระจกใส 6 มม.</t>
  </si>
  <si>
    <t xml:space="preserve"> - น1 วงกบอลูมิเนียมขนาด 1.10 x 1.75 ม.กระจกใสหนา 6 มม.</t>
  </si>
  <si>
    <t xml:space="preserve"> - น2 วงกบอลูมิเนียมขนาด 0.50 x 1.75 ม.กระจกฝ้าหนา 6 มม.</t>
  </si>
  <si>
    <t xml:space="preserve"> - น3 วงกบอลูมิเนียมขนาด 0.50 x 0.70 ม.กระจกฝ้าหนา 6 มม.</t>
  </si>
  <si>
    <t xml:space="preserve"> - น4 วงกบอลูมิเนียมขนาด 0.50 x 1.30 ม.กระจกฝ้าหนา 6 มม.</t>
  </si>
  <si>
    <t xml:space="preserve"> - น5 วงกบอลูมิเนียมขนาด 1.20 x 3.20 ม.กระจกใสหนา 6 มม.</t>
  </si>
  <si>
    <t xml:space="preserve"> - น6 วงกบอลูมิเนียมขนาด 1.20 x 1.60 ม.กระจกใสหนา 6 มม.</t>
  </si>
  <si>
    <t xml:space="preserve"> - น7 วงกบอลูมิเนียมขนาด 1.10 x 2.10 ม.กระจกใสหนา 6 มม.บานกระทุ้งล้าง</t>
  </si>
  <si>
    <t xml:space="preserve"> - น8 วงกบอลูมิเนียมขนาด 1.20 x 1.50 ม.กระจกใสหนา 6 มม.</t>
  </si>
  <si>
    <t xml:space="preserve"> - น9 วงกบอลูมิเนียมขนาด 0.65 x 1.60 ม.กระจกใสหนา 6 มม.</t>
  </si>
  <si>
    <t xml:space="preserve"> - น10 วงกบอลูมิเนียมขนาด 0.60 x 1.00 ม.เกล็ดอลูมิเนียมติดตาย</t>
  </si>
  <si>
    <t xml:space="preserve"> - กรอบไม้ระแนงสังเคราะห์ โครงไม้เนื้อแข็งทาสีน้ำมัน</t>
  </si>
  <si>
    <t xml:space="preserve"> - งานเคาน์เตอร์ ขนาด 0.50 x 4.00 ม.กรุลามิเนตสีเทาดำ หนา 4 มม.</t>
  </si>
  <si>
    <t>งานสุขภัณฑ์</t>
  </si>
  <si>
    <t xml:space="preserve"> - โถส้วมนั่งราบชนิดมีหม้อน้ำ</t>
  </si>
  <si>
    <t xml:space="preserve"> - สายอ่อนชำระ</t>
  </si>
  <si>
    <t xml:space="preserve"> - ที่ใส่กระดาษชำระสแตนเลส</t>
  </si>
  <si>
    <t xml:space="preserve"> - อ่างล้างหน้าชนิดฝังเคาน์เตอร์</t>
  </si>
  <si>
    <t xml:space="preserve"> - อ่างล้างหน้าชนิดแขวนผนัง</t>
  </si>
  <si>
    <t xml:space="preserve"> - อ่างซักล้าง ค.ส.ล.กรุกระเบื้องเซรามิค ขนาด 12" x 12"</t>
  </si>
  <si>
    <t xml:space="preserve"> - เคาน์เตอร์ ค.ส.ล.กรุกระเบื้องเซรามิค ขนาด 12" x 12"</t>
  </si>
  <si>
    <t xml:space="preserve"> - กระจกเงา ขนาด 0.60 x 1.10 ม.เปลือย</t>
  </si>
  <si>
    <t xml:space="preserve"> - กระจกเงา ขนาด 0.60 x 1.70 ม.เปลือย</t>
  </si>
  <si>
    <t xml:space="preserve"> - กระจกเงา ขนาด 1.00 x 1.10 ม.เปลือย</t>
  </si>
  <si>
    <t xml:space="preserve"> - โถปัสสาวะชาย</t>
  </si>
  <si>
    <t xml:space="preserve"> - ขอแขวนผ้าติดขอบประตู</t>
  </si>
  <si>
    <t xml:space="preserve"> - ฝักบัวอาบน้ำสายอ่อน</t>
  </si>
  <si>
    <t xml:space="preserve"> - ที่วางสบู่เซรามิค</t>
  </si>
  <si>
    <t xml:space="preserve"> - ราวแขวนผ้าสแตนเลส ขนาด 0.60 ม.</t>
  </si>
  <si>
    <t xml:space="preserve"> - ก๊อกน้ำสำหรับอ่างล้างภาชนะ</t>
  </si>
  <si>
    <t xml:space="preserve"> - เคาน์เตอร์ ค.ส.ล.กรุกระเบื้องเซรามิค ขนาด 12" x 12" ห้องเตรียมอาหาร</t>
  </si>
  <si>
    <t>งานระเบียง - ราวบันได</t>
  </si>
  <si>
    <t xml:space="preserve"> - ราวบันไดเหล็ก กลม ø 3" พร้อมทาสี</t>
  </si>
  <si>
    <t xml:space="preserve"> - จมูกบันได PVC.</t>
  </si>
  <si>
    <t>งานทาสี</t>
  </si>
  <si>
    <t xml:space="preserve"> - งานทาสีน้ำอะคิลิค ภายนอก - ภายใน</t>
  </si>
  <si>
    <t xml:space="preserve"> - งานทาสีน้ำมัน</t>
  </si>
  <si>
    <t>งานเบ็ดเตล็ด</t>
  </si>
  <si>
    <t xml:space="preserve"> - บันไดลิง STEEL PIPE ชุบ GALVANIZE ขนาด ø </t>
  </si>
  <si>
    <t xml:space="preserve">   1 1/2" x 2.3 มม. ยาว 3.00 ม.</t>
  </si>
  <si>
    <t xml:space="preserve"> - ฝาปิด STAINlESS 1.2 มม.ขนาด 0.99 x 0.925 ม.</t>
  </si>
  <si>
    <t>ฝา</t>
  </si>
  <si>
    <t xml:space="preserve"> - ช่องรูระบายน้ำทิ้ง</t>
  </si>
  <si>
    <t xml:space="preserve"> - งานระบบกันซึมหลังคา</t>
  </si>
  <si>
    <t xml:space="preserve"> อ.สัตหีบ  จว.ชลบุรี</t>
  </si>
  <si>
    <t>ครุภัณฑ์เครื่องปรับอากาศ</t>
  </si>
  <si>
    <t>งานครุภัณฑ์ประจำอาคาร</t>
  </si>
  <si>
    <t xml:space="preserve"> - F  1     โต๊ะทำงาน</t>
  </si>
  <si>
    <t>ตัว</t>
  </si>
  <si>
    <t xml:space="preserve"> - F  2     โต๊ะทำงานรอง</t>
  </si>
  <si>
    <t xml:space="preserve"> - F  3     โต๊ะคอมพิวเตอร์</t>
  </si>
  <si>
    <t xml:space="preserve"> - F  4     เก้าอี้ทำงานมีที่ท้าวแขน</t>
  </si>
  <si>
    <t xml:space="preserve"> - F  5     เก้าอี้ทำงานมีที่ท้าวแขน</t>
  </si>
  <si>
    <t xml:space="preserve"> - F  6     เก้าอี้ทำงาน ผบ.พัน.     </t>
  </si>
  <si>
    <t xml:space="preserve"> - F  7     โซฟา  2  ที่นั่ง</t>
  </si>
  <si>
    <t xml:space="preserve"> - F  8     โซฟา  1  ที่นั่ง</t>
  </si>
  <si>
    <t xml:space="preserve"> - F  9     ตู้เก็บเอกสาร</t>
  </si>
  <si>
    <t>ตู้</t>
  </si>
  <si>
    <t xml:space="preserve"> - F  10    ตู้เก็บเอกสารเหล็ก</t>
  </si>
  <si>
    <t xml:space="preserve"> - F  11    โต๊ะกลางรับรอง</t>
  </si>
  <si>
    <t xml:space="preserve"> - F  12    โต๊ะข้างรับรอง</t>
  </si>
  <si>
    <t xml:space="preserve"> - F  13    โต๊ะทานอาหารเล็ก</t>
  </si>
  <si>
    <t xml:space="preserve"> - F  14    เก้าอี้รับประทานอาหาร</t>
  </si>
  <si>
    <t xml:space="preserve"> - F  15    ตู้เสื้อผ้าเหล็ก</t>
  </si>
  <si>
    <t xml:space="preserve"> - F  16    เตียงนอน  2  ชั้น +  ที่นอนยางพาราอัด + หมอน</t>
  </si>
  <si>
    <t xml:space="preserve"> - F  17    โต๊ะประชุมเล็ก</t>
  </si>
  <si>
    <t xml:space="preserve"> - F  18    ตู้เหล็กวางหนังสือ</t>
  </si>
  <si>
    <t xml:space="preserve"> - F  19    เก้าอี้อ่านหนังสือ</t>
  </si>
  <si>
    <t xml:space="preserve"> - F  20    โต๊ะอ่านหนังสือ</t>
  </si>
  <si>
    <t xml:space="preserve"> - F  21    เตียงนอน  1  ชั้น +  ที่นอนยางพาราอัด + หมอน</t>
  </si>
  <si>
    <t xml:space="preserve"> - F  22    ตู้เสื้อผ้าบานเลื่อน</t>
  </si>
  <si>
    <t xml:space="preserve"> - F  23    โต๊ะเครื่องแป้ง</t>
  </si>
  <si>
    <t xml:space="preserve"> - F  24    โต๊ะประชุมตรง</t>
  </si>
  <si>
    <t xml:space="preserve"> - F  25    โต๊ะประชุมเข้ามุม</t>
  </si>
  <si>
    <t xml:space="preserve"> - ม่านปรับแสงแนวตั้ง ชนิดไฟเบอร์ ขนาด 1.90 x 1.20 ม.</t>
  </si>
  <si>
    <t xml:space="preserve"> - ม่านปรับแสงแนวตั้ง ชนิดไฟเบอร์ ขนาด 1.20 x 1.60 ม.</t>
  </si>
  <si>
    <t xml:space="preserve"> - ม่านปรับแสงแนวตั้ง ชนิดไฟเบอร์ ขนาด 0.80 x 1.60 ม.</t>
  </si>
  <si>
    <t>งานครุภัณฑ์ประจำอาคาร(ต่อ)</t>
  </si>
  <si>
    <t xml:space="preserve"> - งานขุดดินและถมคืน</t>
  </si>
  <si>
    <t xml:space="preserve"> - แบบหล่อคอนกรีต</t>
  </si>
  <si>
    <t xml:space="preserve">   DB 16 mm.</t>
  </si>
  <si>
    <t xml:space="preserve">   RB 9 mm.</t>
  </si>
  <si>
    <t xml:space="preserve"> - คอนกรีตโครงสร้าง (240 ksc)</t>
  </si>
  <si>
    <t xml:space="preserve"> - ไม้เชิงชายสังเคราะห์ และไม้ปิดลอนสังเคราะห์  ขนาด 1"x 8"</t>
  </si>
  <si>
    <t xml:space="preserve"> - ฝ้ายิบซั่มบอร์ด หนา 9 มม.ฉาบเรียบ โครงคร่าวเหล็กชุบสังกะสี</t>
  </si>
  <si>
    <t xml:space="preserve"> - ฝ้ายิบซั่มบอร์ด หนา 9 มม.ชนิดทนชื้น โครงคร่าวเหล็กชุบสังกะสี</t>
  </si>
  <si>
    <t xml:space="preserve"> - ฝ้าชายคาไม้สังเคราะห์ หนา 8 มม.กว้าง 3" ลงมุมสำเร็จรูปตีชิด</t>
  </si>
  <si>
    <t xml:space="preserve"> - ประตูห้องคลังอาวุธวงกบเหล็ก 2" x 4" กรอบบานเหล็ก 2" x 4"</t>
  </si>
  <si>
    <t xml:space="preserve">  ขนาด 0.60 x 1.70 ม. พร้อม Sink Stanless  ชนิด 1  หลุม</t>
  </si>
  <si>
    <t>งานระบบประปาภายใน</t>
  </si>
  <si>
    <t xml:space="preserve"> - ทรายหยาบบดอัดแน่น</t>
  </si>
  <si>
    <t xml:space="preserve">   DB 12 mm.</t>
  </si>
  <si>
    <t xml:space="preserve">   RB 6 mm.</t>
  </si>
  <si>
    <t>งานโครงสร้าง ค.ส.ล. และฐานราก</t>
  </si>
  <si>
    <t>วัสดุ + แรรงาน</t>
  </si>
  <si>
    <t>งานโครงสร้างเหล็กรูปพรรณ</t>
  </si>
  <si>
    <t xml:space="preserve"> - ค่าแรงประกอบ</t>
  </si>
  <si>
    <t xml:space="preserve"> - สีกันสนิมและสีน้ำมันทับหน้า</t>
  </si>
  <si>
    <t xml:space="preserve"> - งานถากทาง กำจัดวัชพืช  ปรับระดับดินเดิมพร้อมบดอัดแน่น</t>
  </si>
  <si>
    <t>รวม 2 พื้นที่แล้ว</t>
  </si>
  <si>
    <t xml:space="preserve"> - หินคลุก</t>
  </si>
  <si>
    <t xml:space="preserve"> - บดอัดหินคลุก</t>
  </si>
  <si>
    <t xml:space="preserve"> - ทรายปรับระดับบดอัดแน่น</t>
  </si>
  <si>
    <t xml:space="preserve"> - เหล็ก wire mesh Ø 4 mm. @ 0.20 ม.</t>
  </si>
  <si>
    <t xml:space="preserve"> - ปูแผ่นพลาสติก</t>
  </si>
  <si>
    <t xml:space="preserve"> - เหล็ก DB 16 mm. TIE BAR ยาว 0.40 ม.</t>
  </si>
  <si>
    <t xml:space="preserve">ท่อน </t>
  </si>
  <si>
    <t xml:space="preserve"> - รอยต่อคอนกรีตหยอดด้วยแอสฟัลท์ผสมทราย</t>
  </si>
  <si>
    <t xml:space="preserve"> - ยาแนวแอสฟัลท์ผสมทราย คั้นด้วยโฟมหนา 2 ซม.</t>
  </si>
  <si>
    <t>ครุภัณฑ์ใช้ของเดิม</t>
  </si>
  <si>
    <t>วัสดุ+แรงงาน</t>
  </si>
  <si>
    <t xml:space="preserve">  </t>
  </si>
  <si>
    <t xml:space="preserve">- โคมตะแกรงถี่แผ่นสะถ้อนแสงอลูมิเนียม ประสิทธิภาพการสะท้อนแสง 95% </t>
  </si>
  <si>
    <t xml:space="preserve">  ฝังฝ้า L1200 x W300mmT0.8mm. หลอด LED TUBE</t>
  </si>
  <si>
    <t xml:space="preserve">  ขนาดไม่น้อยกว่า 18 วัตต์ จำนวน 1 หลอด</t>
  </si>
  <si>
    <t xml:space="preserve">  ขนาดไม่น้อยกว่า 18 วัตต์ จำนวน 2 หลอด</t>
  </si>
  <si>
    <t xml:space="preserve">- โคมตะแกรงถี่แผ่นสะถ้อนแสงอลูมิเนียม ประสิทธิภาพการสะท้อนแสง 95%  </t>
  </si>
  <si>
    <t xml:space="preserve">  ฝังฝ้า L600 x W300mmT0.8mm. หลอด LED TUBE</t>
  </si>
  <si>
    <t xml:space="preserve">  ขนาดไม่น้อยกว่า 9 วัตต์ จำนวน 2 หลอด</t>
  </si>
  <si>
    <t>- โคมกล่องเหล็ก ติดลอย T0.8 หลอด LED TUBE</t>
  </si>
  <si>
    <t>- 500W. 240V.AC. DIMMER SWITCH w/10A. MAIN SWITCH</t>
  </si>
  <si>
    <t>ตู้ MCCB.</t>
  </si>
  <si>
    <t>ตู้ MDB.</t>
  </si>
  <si>
    <t xml:space="preserve">- ตู้ MAIN DISTRIBUTION BOARD T - 2.00 mm.EG INDOOR TYPE </t>
  </si>
  <si>
    <t>- BRANCH BREAKER 16 AT. 6 kA. 1P.</t>
  </si>
  <si>
    <t xml:space="preserve">- ตู้ LOAD CENTER ชนิดมี 30 ช่อง พร้อม MAIN </t>
  </si>
  <si>
    <t>- BRANCH BREAKER 20 AT. 6 kA. 1P.</t>
  </si>
  <si>
    <t>สายไฟฟ้าและท่อร้อยสายไฟฟ้า</t>
  </si>
  <si>
    <t>- 1.5 Sq.mm. THW.</t>
  </si>
  <si>
    <t>เมตร</t>
  </si>
  <si>
    <t>- 2.5 Sq.mm. THW.</t>
  </si>
  <si>
    <t>- 4 Sq.mm. THW.</t>
  </si>
  <si>
    <t>- 6 Sq.mm. THW.</t>
  </si>
  <si>
    <t>- ท่อ ขนาด ø  1/2"   EMT</t>
  </si>
  <si>
    <t>ท่อน</t>
  </si>
  <si>
    <t>- อุปกรณ์ประกอบและอื่นๆ</t>
  </si>
  <si>
    <t xml:space="preserve"> - 40 PAIRS TELEPHONE CABINET/w.SURGE ARRESTERS &amp; TERMINAL</t>
  </si>
  <si>
    <t xml:space="preserve"> - TELEPHONE OUTLET</t>
  </si>
  <si>
    <t xml:space="preserve"> - 4Cxø0.65mm. TIVE</t>
  </si>
  <si>
    <t xml:space="preserve"> - ท่อ ขนาด ø 1/2" EMT.</t>
  </si>
  <si>
    <t xml:space="preserve"> - WIRE WAY 50x50x0.8 mm. (ใช้รวมกับคอมพิวเตอร์)</t>
  </si>
  <si>
    <t xml:space="preserve"> - GROUNDING SYSTEM</t>
  </si>
  <si>
    <t xml:space="preserve"> - อุปกรณ์ประกอบและอื่นๆ</t>
  </si>
  <si>
    <t xml:space="preserve"> - RESISTOR OF END </t>
  </si>
  <si>
    <t xml:space="preserve"> - อุปกรณ์ประกอบและอื่น ๆ</t>
  </si>
  <si>
    <t xml:space="preserve"> - ป้ายชื่ออาคารสเตนเลสพ่นสีตัวอักษรสูง 30 ซม.</t>
  </si>
  <si>
    <t xml:space="preserve"> - ป้ายแผ่นอะครีลิคสีเทาเข้มเซาะร่องเป็นตัวหนังสือสีขาว ขนาด 15x40 ซม.</t>
  </si>
  <si>
    <t>งานระบบไฟฟ้าภายนอก</t>
  </si>
  <si>
    <t>งานระบบประปาภายนอก</t>
  </si>
  <si>
    <t>อัน</t>
  </si>
  <si>
    <t xml:space="preserve">    </t>
  </si>
  <si>
    <t xml:space="preserve"> - ทรายหยาบ</t>
  </si>
  <si>
    <t>GATE VALVE</t>
  </si>
  <si>
    <t>ถัง</t>
  </si>
  <si>
    <t>CHECK VALVE</t>
  </si>
  <si>
    <t>บ่อ</t>
  </si>
  <si>
    <t xml:space="preserve">  200A. 380/220 V.AC.3ø4W. FN-GH CU.BUSBAR  1</t>
  </si>
  <si>
    <t xml:space="preserve">    ประสานกิจการไฟฟ้าสัตหีบ เพื่อขอเพิ่ม CURRENT TRANSFORMER (CT) สำหรับมิเตอร์ไฟฟ้าแรงสูงต้นทางของการไฟฟ้าสัตหีบ</t>
  </si>
  <si>
    <t>อีก 200 kVA.</t>
  </si>
  <si>
    <t xml:space="preserve">ค่าขอเพิ่ม CURRENT TRANSFORMER (CT)  </t>
  </si>
  <si>
    <t xml:space="preserve">งานระบบไฟฟ้าภายนอก ค่าขอเพิ่ม CURRENT TRANSFORMER (CT)  </t>
  </si>
  <si>
    <t>สำหรับมิเตอร์ไฟฟ้าแรงสูง (2 อาคาร)</t>
  </si>
  <si>
    <r>
      <t xml:space="preserve">รายการ     </t>
    </r>
    <r>
      <rPr>
        <b/>
        <sz val="14"/>
        <rFont val="TH Sarabun New"/>
        <family val="2"/>
      </rPr>
      <t>(ระบุรายการค่าใช้จ่ายพิเศษตามข้อกำหนด)</t>
    </r>
  </si>
  <si>
    <r>
      <rPr>
        <b/>
        <sz val="16"/>
        <rFont val="TH Sarabun New"/>
        <family val="2"/>
      </rPr>
      <t>หน่วยงานเจ้าของโครงการ</t>
    </r>
    <r>
      <rPr>
        <sz val="16"/>
        <rFont val="TH Sarabun New"/>
        <family val="2"/>
      </rPr>
      <t xml:space="preserve"> </t>
    </r>
  </si>
  <si>
    <t>MODULATING FLOAT VALVE</t>
  </si>
  <si>
    <t>ฐาน</t>
  </si>
  <si>
    <t xml:space="preserve">- 175AT 3P. IC ≥25kA. At 416 V.AC.                                1 ชุด          </t>
  </si>
  <si>
    <r>
      <rPr>
        <b/>
        <sz val="14"/>
        <rFont val="TH Sarabun New"/>
        <family val="2"/>
      </rPr>
      <t>หน่วยงานเจ้าของโครงการ</t>
    </r>
    <r>
      <rPr>
        <sz val="14"/>
        <rFont val="TH Sarabun New"/>
        <family val="2"/>
      </rPr>
      <t xml:space="preserve"> </t>
    </r>
  </si>
  <si>
    <t>งานระบบไฟฟ้าภายในและระบบปรับอากาศ</t>
  </si>
  <si>
    <t xml:space="preserve"> สำหรับมิเตอร์ไฟฟ้าแรงสูง </t>
  </si>
  <si>
    <t>สพ.ทร.</t>
  </si>
  <si>
    <t xml:space="preserve">ครุภัณฑ์เครื่องปรับอากาศ  </t>
  </si>
  <si>
    <t xml:space="preserve"> - คอนกรีตโครงสร้างทับหน้า (240 ksc)</t>
  </si>
  <si>
    <t xml:space="preserve">        RB 6 mm.</t>
  </si>
  <si>
    <t xml:space="preserve">        RB 9 mm.</t>
  </si>
  <si>
    <t xml:space="preserve">        DB 12 mm.</t>
  </si>
  <si>
    <t xml:space="preserve">        DB 16 mm.</t>
  </si>
  <si>
    <t xml:space="preserve">        DB 20 mm.</t>
  </si>
  <si>
    <t xml:space="preserve">        DB 25 mm.</t>
  </si>
  <si>
    <t xml:space="preserve">   ลูกกรงเหล็ก ø 6 หุน ตามรูปแบบ</t>
  </si>
  <si>
    <t xml:space="preserve">   โครงคร่าวเหล็ก ขนาด 1" x 2" @ 0.60 ม.</t>
  </si>
  <si>
    <t xml:space="preserve">งานก่อสร้างอาคารกองบังคับการ กอง รปภ.สพ.ทร.  จำนวน 1 หลัง </t>
  </si>
  <si>
    <t xml:space="preserve">งานก่อสร้างอาคารกองบังคับการ กอง รปภ.สพ.ทร.  </t>
  </si>
  <si>
    <t xml:space="preserve">งานอาคารกองบังคับการ กอง รปภ.สพ.ทร.  </t>
  </si>
  <si>
    <t xml:space="preserve">ครุภัณฑ์ประจำอาคารกองบังคับการ กอง รปภ.สพ.ทร.  </t>
  </si>
  <si>
    <t xml:space="preserve">อาคารกองบังคับการ กอง รปภ.สพ.ทร. </t>
  </si>
  <si>
    <t>ระบบไฟฟ้าภายใน (อาคารกองบังคับการ กอง รปภ.สพ.ทร. )</t>
  </si>
  <si>
    <t>ระบบไฟฟ้าภายใน (อาคารกองบังคับการ กอง รปภ.สพ.ทร. ) (ต่อ)</t>
  </si>
  <si>
    <t>ระบบปรับอากาศ(อาคารกองบังคับการ กอง รปภ.สพ.ทร. )</t>
  </si>
  <si>
    <t>ระบบปรับอากาศ(อาคารกองบังคับการ กอง รปภ.สพ.ทร. ) (ต่อ)</t>
  </si>
  <si>
    <t xml:space="preserve"> - ท่อน้ำยาทองแดง  TYPE  L  ขนาด   1/4"</t>
  </si>
  <si>
    <t xml:space="preserve"> - ท่อน้ำยาทองแดง  TYPE  L  ขนาด   3/8"</t>
  </si>
  <si>
    <t xml:space="preserve"> - ท่อน้ำยาทองแดง  TYPE  L  ขนาด   1/2"</t>
  </si>
  <si>
    <t xml:space="preserve"> - ท่อน้ำยาทองแดง  TYPE  L  ขนาด   5/8"</t>
  </si>
  <si>
    <t xml:space="preserve"> - ท่อน้ำยาทองแดง  TYPE  L  ขนาด   3/4"</t>
  </si>
  <si>
    <t xml:space="preserve"> - ฉนวนหุ้มท่อน้ำยาทองแดง </t>
  </si>
  <si>
    <t xml:space="preserve"> - ท่อน้ำทิ้ง ขนาด Ø 3/4" PVC.</t>
  </si>
  <si>
    <t xml:space="preserve"> - ท่อน้ำทิ้ง ขนาด Ø 1" PVC.</t>
  </si>
  <si>
    <t xml:space="preserve"> - ท่อน้ำทิ้ง ขนาด Ø 1 1/4" PVC.</t>
  </si>
  <si>
    <t xml:space="preserve"> - ท่อ PVC. 4" </t>
  </si>
  <si>
    <t xml:space="preserve"> - ฉนวนหุ้มท่อน้ำทิ้ง </t>
  </si>
  <si>
    <t xml:space="preserve"> - รางครอบท่อน้ำยา</t>
  </si>
  <si>
    <t xml:space="preserve"> - สารทำความเย็น</t>
  </si>
  <si>
    <t xml:space="preserve"> - พัดลมดูดอากาศผนัง 6 นิ้ว</t>
  </si>
  <si>
    <t xml:space="preserve"> - พัดลมดูดอากาศผนัง 8 นิ้ว</t>
  </si>
  <si>
    <t xml:space="preserve"> - พัดลมดูดอากาศ 50 CFM.</t>
  </si>
  <si>
    <t xml:space="preserve"> - พัดลมดูดอากาศ 80 CFM.</t>
  </si>
  <si>
    <t xml:space="preserve"> - พัดลมดูดอากาศ 100 CFM.</t>
  </si>
  <si>
    <t xml:space="preserve"> - พัดลมดูดอากาศ 200 CFM.</t>
  </si>
  <si>
    <t xml:space="preserve"> - พัดลมดูดอากาศ 250 CFM.</t>
  </si>
  <si>
    <t xml:space="preserve"> - หน้ากากลมกลับ EAG 4" x4"</t>
  </si>
  <si>
    <t xml:space="preserve"> - PIPE HOOD</t>
  </si>
  <si>
    <t xml:space="preserve">- โคมตะแกรงรังผึ้งแผ่นสะถ้อนแสงอลูมิเนียม ประสิทธิภาพการสะท้อนแสง </t>
  </si>
  <si>
    <t xml:space="preserve">  95%  ฝังฝ้า L1200 x W300mmT0.8mm. หลอด LED TUBE</t>
  </si>
  <si>
    <t xml:space="preserve"> - โคม DOWN LIGHT แบบฝังฝ้า ตัวสะท้อนแสงอะลูมิเนียม  หลอด LED </t>
  </si>
  <si>
    <t xml:space="preserve">   BULD ขนาด 7 วัตต์ ขั้ว E 27 (15 mm.)</t>
  </si>
  <si>
    <t xml:space="preserve">   BULD ขนาด 9 วัตต์ ขั้ว E 27 (20mm.)</t>
  </si>
  <si>
    <t xml:space="preserve"> - โคม DOWN LIGHT แบบฝังฝ้า (สี่เหลี่ยม)ตัวสะท้อนแสงอะลูมิเนียม  </t>
  </si>
  <si>
    <t xml:space="preserve">   หลอด LED BULD ขนาด 9 วัตต์ ขั้ว E 27 (20mm.)</t>
  </si>
  <si>
    <t xml:space="preserve"> - โคมติดผนังภายนอก หลอด LED BULD ขนาด 7 วัตต์ ขั้ว E 27</t>
  </si>
  <si>
    <t xml:space="preserve"> - โคมไฟฟ้าแสงสว่างฉุดเฉิน หลอด LED TUBE ขนาด 2x9 วัตต์</t>
  </si>
  <si>
    <t xml:space="preserve"> - สวิทซ์ปิด-เปิด ทางเดียว ขนาดไม่น้อยกว่า 15A. 250V.AC. </t>
  </si>
  <si>
    <t xml:space="preserve"> - สวิทซ์ปิด-เปิด สองทาง(สวิทช์บันได) ขนาดไม่น้อยกว่า 15A. 250V.AC. </t>
  </si>
  <si>
    <t xml:space="preserve"> - สวิทซ์ปิด-เปิด ทางเดียว ขนาดไม่น้อยกว่า 15A.250V.AC. </t>
  </si>
  <si>
    <t xml:space="preserve">    สำหรับพัดลมดูดอากาศ แบบมีไฟ</t>
  </si>
  <si>
    <t xml:space="preserve">    สำหรับพัดลมดูดอากาศ แบบมีไฟ (พร้อมหน้ากากกันน้ำ) </t>
  </si>
  <si>
    <t xml:space="preserve"> - เต้ารับแบบมีกราวด์ (2P+G) ขนาดไม่น้อยกว่า 15A. 250V.AC.</t>
  </si>
  <si>
    <t xml:space="preserve"> - เต้ารับแบบไม่มีกราวด์  ขนาดไม่น้อยกว่า 15A. 250V.AC.</t>
  </si>
  <si>
    <t xml:space="preserve"> - WATER PROOF ISOLATOR (IP66) 2P 20A . 220 V.AC.</t>
  </si>
  <si>
    <t xml:space="preserve"> - WATER PROOF ISOLATOR (IP66) 3P 20A. 220 V.AC.</t>
  </si>
  <si>
    <t xml:space="preserve">- 50AT 3P. IC ≥18kA. At 416 V.AC.                                  2 ชุด             </t>
  </si>
  <si>
    <t xml:space="preserve">- 40AT 3P. IC ≥18kA. At 416 V.AC.                                 2 ชุด           </t>
  </si>
  <si>
    <t xml:space="preserve">- 30AT 3P. IC ≥18kA. At 416 V.AC.                                 2 ชุด           </t>
  </si>
  <si>
    <t xml:space="preserve"> - 3x6A. FUSES                                                            1 ชุด</t>
  </si>
  <si>
    <t xml:space="preserve"> - 3x125 A. FUSES                                                        1 ชุด</t>
  </si>
  <si>
    <t xml:space="preserve"> - PILOT LAMP                                                             3 ชุด</t>
  </si>
  <si>
    <t xml:space="preserve"> - DIGITAL METERING (DM)                                            1 ชุด</t>
  </si>
  <si>
    <t xml:space="preserve"> - SURGE ARRESTER CLASS I+II 50kA/Ph (3Ph+N)             1 ชุด</t>
  </si>
  <si>
    <t xml:space="preserve"> - GROUNDING  ROD   พร้อมอุปกรณ์                                                  </t>
  </si>
  <si>
    <t xml:space="preserve">- ตู้ LOAD CENTER ชนิดมี 18 ช่อง พร้อม MAIN </t>
  </si>
  <si>
    <t>- BRANCH BREAKER 25 AT. 6 kA. 1P.</t>
  </si>
  <si>
    <t>- BRANCH BREAKER 20 AT. 6 kA. 3P.</t>
  </si>
  <si>
    <t>- 30AT.2P.6kA.MCCB-2/1 w./BOX</t>
  </si>
  <si>
    <t>- 10 Sq.mm. THW.</t>
  </si>
  <si>
    <t>- 16 Sq.mm. THW.</t>
  </si>
  <si>
    <t>- ท่อ ขนาด ø  1/2"   IMC</t>
  </si>
  <si>
    <t>- ท่อ ขนาด ø 3/4"   IMC</t>
  </si>
  <si>
    <t>- ท่อ ขนาด ø  1 1/4"   IMC</t>
  </si>
  <si>
    <t>ระบบโทรศัพท์ภายใน</t>
  </si>
  <si>
    <t xml:space="preserve"> - 20 PAIRS TELEPHONE CABINET/w.SURGE ARRESTERS &amp; TERMINAL</t>
  </si>
  <si>
    <t xml:space="preserve"> - 20 PRS. 0.65mm.TPEV.  </t>
  </si>
  <si>
    <t xml:space="preserve">ระบบสัญญาณเตือนภัย  </t>
  </si>
  <si>
    <t>- 5 ZONES FIRE ALARM CONTROL  PANEL</t>
  </si>
  <si>
    <t>- 5 ZONES GRAPHIC ANNCUNCIATOR</t>
  </si>
  <si>
    <t xml:space="preserve">- SMOKE DETECTOR </t>
  </si>
  <si>
    <t xml:space="preserve">- HEAT DETECTOR </t>
  </si>
  <si>
    <t>- MANUAL STATION</t>
  </si>
  <si>
    <t>- FIRE ALARM BELL</t>
  </si>
  <si>
    <t>- สายไฟฟ้า THW.1.5 sq.mm</t>
  </si>
  <si>
    <t>- สายไฟฟ้า FRC. 2.5 sq.mm</t>
  </si>
  <si>
    <t>- สายไฟฟ้า 3C. 0.65 sq.mm TIEV</t>
  </si>
  <si>
    <t xml:space="preserve"> - ท่อ Ø 1/2" EMT</t>
  </si>
  <si>
    <t xml:space="preserve">ระบบป้องกันฟ้าผ่า  </t>
  </si>
  <si>
    <t xml:space="preserve"> - หัวล่อฟ้า(Air terminal) วัสดุเป็นทองแดง ขนาดเส้นผ่านศูยน์กลาง  5/8" </t>
  </si>
  <si>
    <t xml:space="preserve">   ยาว 1 เมตร</t>
  </si>
  <si>
    <t xml:space="preserve"> - บ่อกราวด์คอนกรีต ขนาด 330x330 มม.ลึก 254 มม.</t>
  </si>
  <si>
    <t xml:space="preserve">   Concrete Inspection Pit พร้อมอุปกรณ์</t>
  </si>
  <si>
    <t xml:space="preserve"> - แท่งหลักดิน ขนาด 5/8" ยาว 3 เมตร (1ชุด)</t>
  </si>
  <si>
    <t xml:space="preserve"> - สายทองแดงเปลือย ขนาด 70 ตร.มม.</t>
  </si>
  <si>
    <t xml:space="preserve"> - ท่อร้อยสาย ขนาด 1"</t>
  </si>
  <si>
    <t xml:space="preserve"> - จุดเชื่อม Exothermic welding</t>
  </si>
  <si>
    <t xml:space="preserve"> - ค่าแรงติดตั้งระบบป้องกันฟ้าผ่า</t>
  </si>
  <si>
    <t xml:space="preserve">ระบบไฟฟ้าภายนอก </t>
  </si>
  <si>
    <t>- เสาไฟฟ้าแรงสูง คอร. ขนาด  12.20 ม.</t>
  </si>
  <si>
    <t>ต้น</t>
  </si>
  <si>
    <t>- คอนสปัน คอร. รับสายแรงสูง.</t>
  </si>
  <si>
    <t>- เหล็กประกับไม้คอน 1 1/4" x 1/4" x 36"</t>
  </si>
  <si>
    <t>- DROP FUSE</t>
  </si>
  <si>
    <t>- FUSE LINK</t>
  </si>
  <si>
    <t>- LIGHTNING ARRESTER (HV)</t>
  </si>
  <si>
    <t>- LINE POST INSULATOR</t>
  </si>
  <si>
    <t>- SUSPENSION INSULATOR</t>
  </si>
  <si>
    <t xml:space="preserve">- HOT LINE CLAMP </t>
  </si>
  <si>
    <t xml:space="preserve">- BAIL CLAMP </t>
  </si>
  <si>
    <t>- 100kVA. 22kV. 400/230V.AC. 3Ph. 4Wire  50Hz. OIL-IMMERSED TYPE</t>
  </si>
  <si>
    <t>- GROUND ROD HIGH VOLT &amp; LOW VOLT</t>
  </si>
  <si>
    <t>ระบบไฟฟ้าภายนอก  (ต่อ)</t>
  </si>
  <si>
    <t>ตู้ MDB -1</t>
  </si>
  <si>
    <t xml:space="preserve">- ตู้ MIAN DISTRIBUTION BOARD (OUTDOOR TYPE) และ  </t>
  </si>
  <si>
    <t xml:space="preserve">  300 A. 230/400 V.AC. 3 Ø - 4 W. 50 HZ.  CU. BUS BAR FN./HG. 1 ชุด</t>
  </si>
  <si>
    <t>- 200 AT/250 AF 3P. MCCB 25 kA. IC                    1 ชุด</t>
  </si>
  <si>
    <t>- 175 AT/100 AF 3P. MCCB 25 kA. IC                    1 ชุด</t>
  </si>
  <si>
    <t>- 30 AT/100 AF 3P. MCCB 30 kA. IC                      4 ชุด</t>
  </si>
  <si>
    <t>- 200/5A  CURRENT  TRANSFORMER                     3 ชุด</t>
  </si>
  <si>
    <t>- DIGITAL METERING DEVICE (I,V,F,PF,P,Q,E)           1 ชุด</t>
  </si>
  <si>
    <t>- FUSE 6 A                                                        3 ชุด</t>
  </si>
  <si>
    <t>- PILOT LAMP                                                    3 ชุด</t>
  </si>
  <si>
    <r>
      <t>- 50 kA.</t>
    </r>
    <r>
      <rPr>
        <sz val="16.100000000000001"/>
        <rFont val="TH Sarabun New"/>
        <family val="2"/>
      </rPr>
      <t xml:space="preserve"> </t>
    </r>
    <r>
      <rPr>
        <sz val="14"/>
        <rFont val="TH Sarabun New"/>
        <family val="2"/>
      </rPr>
      <t xml:space="preserve">3P. 4W. SURGE PROTECTION DEVICE (CLASS I+II)    1 ชุด        </t>
    </r>
  </si>
  <si>
    <t xml:space="preserve"> SLCP 1,2,3 ติดตั้งภายในตู้ MDB-1 พร้อมอปกรณ์ ตามแบบ</t>
  </si>
  <si>
    <t xml:space="preserve">- GROUNDING SYSTEM                                                          </t>
  </si>
  <si>
    <t>- ฐาน คสล. รองรับตู้ MDB</t>
  </si>
  <si>
    <t>- โคมไฟถนน LED TUBE ขนาดไม่น้อยกว่า 2x18 วัตต์พร้อมก้าน 1.20 เมตร</t>
  </si>
  <si>
    <t xml:space="preserve">- ดวงโคมกล่องเหล็ก พร้อมครอบ หลอด LED TUBE </t>
  </si>
  <si>
    <t xml:space="preserve">   ขนาดไม่น้อยกว่า 18 วัตต์จำนวน 1 หลอด</t>
  </si>
  <si>
    <t>ระบบไฟฟ้าภายนอก ต่อ</t>
  </si>
  <si>
    <t xml:space="preserve">- โคมไฟถนน หลอด LED ขนาดไม่น้อยกว่า 100 วัตต์ พร้อมเสาเหล็กชุบกัลวาไนช์ </t>
  </si>
  <si>
    <t xml:space="preserve">  ยาวไม่น้อยกว่า 6 เมตร และฐาน คสล.</t>
  </si>
  <si>
    <t>- GROUNDING  ROD  (เสาโคมไฟ)</t>
  </si>
  <si>
    <t xml:space="preserve">สายไฟฟ้าและท่อร้อยสายไฟฟ้า </t>
  </si>
  <si>
    <t>- 2.5 Sq.mm. IEC-01</t>
  </si>
  <si>
    <t>- 4 Sq.mm. IEC-01</t>
  </si>
  <si>
    <t>- 6 Sq.mm. IEC-01</t>
  </si>
  <si>
    <t xml:space="preserve">- 6 Sq.mm. CV. XLPE 0.6 / 1.0 kV.   </t>
  </si>
  <si>
    <t xml:space="preserve">- 70 Sq.mm. CV. XLPE 0.6 / 1.0 kV.  </t>
  </si>
  <si>
    <t xml:space="preserve">- 95 Sq.mm. CV. XLPE 0.6 / 1.0 kV.  </t>
  </si>
  <si>
    <t>- 50 Sq.mm. SAC 25kV</t>
  </si>
  <si>
    <t>- ท่อ ขนาด ø 1/2"  IMC</t>
  </si>
  <si>
    <t>- ท่อ ขนาด ø 3/4"  IMC</t>
  </si>
  <si>
    <t>- ท่อ ขนาด ø 2 1/2"  IMC</t>
  </si>
  <si>
    <t>- ท่อ ขนาด ø 3"  IMC</t>
  </si>
  <si>
    <t>- ท่อ ขนาด ø  40 mm. HDPE</t>
  </si>
  <si>
    <t>- ท่อ ขนาด ø  90 mm. HDPE</t>
  </si>
  <si>
    <t>- PREFORMED DEAD END  50 Sq.mm.</t>
  </si>
  <si>
    <t xml:space="preserve">- SERVICE ENTRANCE   ø 3" </t>
  </si>
  <si>
    <t>- SECONDARY RACK 2 SPOON</t>
  </si>
  <si>
    <t xml:space="preserve"> - PULL BOX (HOT-DIP GALVANIZED)</t>
  </si>
  <si>
    <t>- HAND HOLE TYPE D42S</t>
  </si>
  <si>
    <t>-งานรางวางท่อร้อยสายไฟพื้นดิน   (รายละเอียดตามแบบ)</t>
  </si>
  <si>
    <t>-งานรางวางท่อร้อยสายไฟพื้นถนน  (รายละเอียดตามแบบ)</t>
  </si>
  <si>
    <t>- ค่าติดตั้งระบบไฟฟ้าภายนอก</t>
  </si>
  <si>
    <t>งานสื่อสารภายนอก</t>
  </si>
  <si>
    <t xml:space="preserve"> - 40 Pairs TELEPHONE CABINET with SURGE ARRESTER (TC1,2)</t>
  </si>
  <si>
    <t xml:space="preserve"> - สายโทรศัพท์ 40 PAIR AP (FSF)</t>
  </si>
  <si>
    <t xml:space="preserve"> - ท่อ Ø  3/4" IMC</t>
  </si>
  <si>
    <t xml:space="preserve"> - ท่อ Ø  90 mm  HDPE</t>
  </si>
  <si>
    <t xml:space="preserve"> '- SERVICE ENTRANCE   ø 3/4" </t>
  </si>
  <si>
    <t xml:space="preserve"> - ค่าแรงระบบสื่อสารภายนอก</t>
  </si>
  <si>
    <t xml:space="preserve">งานระบบ GROUNDING SYSTEM (กราวด์ตาข่าย) </t>
  </si>
  <si>
    <t>- 50 Sq.mm. CU.GROUND WIRE</t>
  </si>
  <si>
    <t>- 70 Sq.mm. ANNEALED COPPER CLAD STEEL WIRE</t>
  </si>
  <si>
    <t xml:space="preserve">- ø 5/8''-8' COPPER 357 MICRON CLAD STEEL GROUND ROD </t>
  </si>
  <si>
    <t>- EXOTERMIC WELDINGS</t>
  </si>
  <si>
    <t>- ท่อ ขนาด ø 1" IMC</t>
  </si>
  <si>
    <t>- ท่อ ขนาด ø 1" PVC</t>
  </si>
  <si>
    <t>- ค่าแรงติดตั้ง GROUNDING SYSTEM (กราวด์ตาข่าย)</t>
  </si>
  <si>
    <t xml:space="preserve"> - เครื่องปรับอากาศแบบติดผนัง ขนาด 12,000 BTU</t>
  </si>
  <si>
    <t xml:space="preserve"> - เครื่องปรับอากาศแบบติดผนัง ขนาด 15,000 BTU</t>
  </si>
  <si>
    <t xml:space="preserve"> - เครื่องปรับอากาศแบบติดผนัง ขนาด 18,000 BTU</t>
  </si>
  <si>
    <t xml:space="preserve"> - เครื่องปรับอากาศแบบแขวนใต้ฝ้า ขนาด 18,000 BTU</t>
  </si>
  <si>
    <t xml:space="preserve"> - เครื่องปรับอากาศแบบแขวนใต้ฝ้า ขนาด 24,000 BTU</t>
  </si>
  <si>
    <t xml:space="preserve"> - เครื่องปรับอากาศแบบแขวนใต้ฝ้า ขนาด 30,000 BTU</t>
  </si>
  <si>
    <t xml:space="preserve"> - เครื่องปรับอากาศแบบฝังฝ้า ขนาด 40,000 BTU</t>
  </si>
  <si>
    <t xml:space="preserve">ระบบคอมพิวเตอร์  NETWORK  </t>
  </si>
  <si>
    <t xml:space="preserve"> - Switch 24 Port POE</t>
  </si>
  <si>
    <t xml:space="preserve"> - Cable Management (แบบมีฝาครอบ)</t>
  </si>
  <si>
    <t xml:space="preserve"> - UPS 3000VA/2700W</t>
  </si>
  <si>
    <t xml:space="preserve"> - SINGLE COMPUTER (LAN)  OUTLET </t>
  </si>
  <si>
    <t xml:space="preserve"> - Fix Shelf for Rack 80 cm. Deep 65 cm. (แบบยึด 4 ด้าน)</t>
  </si>
  <si>
    <t xml:space="preserve"> - Close Rack 27 U.+ PDU 12 Outlet + FAN 2xØ4"(ความลึก 100 cm.)</t>
  </si>
  <si>
    <t xml:space="preserve"> - CAT.6  CABLE</t>
  </si>
  <si>
    <t xml:space="preserve"> - ท่อ Ø 15 mm.  EMT.</t>
  </si>
  <si>
    <t xml:space="preserve"> - งานติดตั้งระบบคอมพิวเตอร์</t>
  </si>
  <si>
    <t xml:space="preserve">ครุภัณฑ์ระบบคอมพิวเตอร์  NETWORK  </t>
  </si>
  <si>
    <t>งานระบบปรับอากาศ</t>
  </si>
  <si>
    <t xml:space="preserve">งานระบบประปาภายใน บก. กอง รปภ.สพ.ทร. </t>
  </si>
  <si>
    <t>งานระบบประปาภายใน บก. กอง รปภ.สพ.ทร.  (ต่อ)</t>
  </si>
  <si>
    <t>งานระบบสุขาภิบาล บก. กอง รปภ.สพ.ทร.  (ต่อ)</t>
  </si>
  <si>
    <t>งานระบบสุขาภิบาล บก. กอง รปภ.สพ.ทร. (ต่อ)</t>
  </si>
  <si>
    <t>- 125 A.  HRC. FUSES                                        3ชุด</t>
  </si>
  <si>
    <t xml:space="preserve"> - หลังคา METAL SHEET หนา 0.47 มม.</t>
  </si>
  <si>
    <t xml:space="preserve"> - PL 200x200x10 พร้อม 4-M12 A325 ยาว 0.45 ม.</t>
  </si>
  <si>
    <t xml:space="preserve"> - ปิดข้าง METAL SHEET </t>
  </si>
  <si>
    <t xml:space="preserve"> - ปิดสันบน METAL SHEET </t>
  </si>
  <si>
    <t xml:space="preserve"> - C  100 x 50 x 20 x 2.3 มม.</t>
  </si>
  <si>
    <t xml:space="preserve"> - เหล็ก  CABON  STEEL  PIPE</t>
  </si>
  <si>
    <t xml:space="preserve"> - SAG ROD  RB  6  mm  @ MID SPAN  ยาวประมาณ 1.25 ม.</t>
  </si>
  <si>
    <t xml:space="preserve"> - TIE ROD   DB  9   / W  TURN BUCKLE   Ø   3/8 ยาวประมาณ 7.50 ม.</t>
  </si>
  <si>
    <t>งานภูมิสถาปัตยกรรม</t>
  </si>
  <si>
    <t xml:space="preserve"> - งานขอบคัน ค.ส.ล.</t>
  </si>
  <si>
    <t>วัสดุ +</t>
  </si>
  <si>
    <t xml:space="preserve"> - งานปรับระดับดินพร้อมปลูกหญ้านวลน้อย</t>
  </si>
  <si>
    <t xml:space="preserve"> - แท่งคอนครีตหยุดล้อรถ (Wheel  Stopper) พร้อมอุปกรณ์ยึด</t>
  </si>
  <si>
    <t xml:space="preserve"> - ตีเส้นแบ่งที่จอดรถ</t>
  </si>
  <si>
    <t xml:space="preserve">  - ค่าแรงบดอัดแน่นดินเดิม</t>
  </si>
  <si>
    <t xml:space="preserve"> - งานถากทาง กำจัดวัชพืช และสิ่งกีดขวางงานก่อสร้าง</t>
  </si>
  <si>
    <t>งานถนนและลาน ค.ส.ล.   (ถนนและลาน = 1,010 ตร.ม.)</t>
  </si>
  <si>
    <t>งานเบ็ดเตล็ด (ต่อ)</t>
  </si>
  <si>
    <t>ราวระเบียง ชั้น 2</t>
  </si>
  <si>
    <t xml:space="preserve"> - เหล็กกล่องสี่เหลียม ขนาด 60 x 60 x 2.3 มม.</t>
  </si>
  <si>
    <t xml:space="preserve"> - เหล็กฉาก (L) ขนาด 1 นิ้ว x 1 นิ้ว หนา 3 มม.</t>
  </si>
  <si>
    <t xml:space="preserve"> - เหล็ก PL  ขนาดกว้าง 1  นิ้ว หนา 3 มม.</t>
  </si>
  <si>
    <t xml:space="preserve"> -  M 6 SUS BOLT  &amp; DOME NUT + SELF DRILLING SCREW</t>
  </si>
  <si>
    <t xml:space="preserve"> - ALUM EXPANDED  MESH  ขนาดช่อง 30 x 17 มม. หนา 2 มม.</t>
  </si>
  <si>
    <t xml:space="preserve"> - ค่าแรงประกอบและติดตั้ง</t>
  </si>
  <si>
    <t xml:space="preserve">งานโรงจอดรถ  </t>
  </si>
  <si>
    <t>งานภูมิทัศน์พร้อมถนนและลาน ค.ส.ล.</t>
  </si>
  <si>
    <t xml:space="preserve"> - งานบดอัดแน่นดินถม</t>
  </si>
  <si>
    <t>งานพื้นทางเท้า ค.ส.ล. หนา 0.10 ม. ผิวขัดมันเรียบตีเส้น (212 ตร.ม.)</t>
  </si>
  <si>
    <t xml:space="preserve"> - ผิวขัดมันเรียบตีเส้น </t>
  </si>
  <si>
    <t xml:space="preserve"> - SAWED  JOND รอยต่อคอนกรีตหยอดด้วยแอสฟัลท์ผสมทราย</t>
  </si>
  <si>
    <t>งานประปาภายนอก</t>
  </si>
  <si>
    <t xml:space="preserve"> HDPE PE100,PN10</t>
  </si>
  <si>
    <t xml:space="preserve"> - Ø 63 mm.</t>
  </si>
  <si>
    <t xml:space="preserve"> - Ø 110 mm.</t>
  </si>
  <si>
    <t>GSP(Sleeve)</t>
  </si>
  <si>
    <t xml:space="preserve"> - Ø 4 " </t>
  </si>
  <si>
    <t xml:space="preserve"> - Ø 6 " (พร้อมปรับพื้นผิวถนนให้พร้อมใช้งาน)</t>
  </si>
  <si>
    <t xml:space="preserve"> อุปกรณ์ข้อต่อ HDPE (สวมอัด)</t>
  </si>
  <si>
    <r>
      <t xml:space="preserve"> - ข้อต่อ 90</t>
    </r>
    <r>
      <rPr>
        <sz val="14"/>
        <rFont val="AngsanaUPC"/>
        <family val="1"/>
      </rPr>
      <t>°</t>
    </r>
    <r>
      <rPr>
        <sz val="14"/>
        <rFont val="TH Sarabun New"/>
        <family val="2"/>
      </rPr>
      <t xml:space="preserve"> Ø 63 x 63 mm.</t>
    </r>
  </si>
  <si>
    <t xml:space="preserve"> - ข้อต่อตรงลด Ø 90 x 63 mm.</t>
  </si>
  <si>
    <t xml:space="preserve"> - ข้อต่อตรงลด Ø 110 x 90 mm.</t>
  </si>
  <si>
    <t xml:space="preserve"> - ข้อต่อ 3 ทาง T  Ø 110 x 110 x 110 mm.</t>
  </si>
  <si>
    <t xml:space="preserve"> อุปกรณ์ประกอบ</t>
  </si>
  <si>
    <t xml:space="preserve">มาตรวัดน้ำประปา </t>
  </si>
  <si>
    <t xml:space="preserve"> - GATE VALVE Ø 2"</t>
  </si>
  <si>
    <t xml:space="preserve"> - WATER METER Ø 2"</t>
  </si>
  <si>
    <t>มาตรวัดน้ำประปา (ต่อ)</t>
  </si>
  <si>
    <t xml:space="preserve"> - STRAINER Ø 2"</t>
  </si>
  <si>
    <t xml:space="preserve"> - UNION Ø 2"</t>
  </si>
  <si>
    <t xml:space="preserve"> - SUPPORT ค.ส.ล.</t>
  </si>
  <si>
    <t>VALVE BOX</t>
  </si>
  <si>
    <t xml:space="preserve"> - VALVE BOX w/ GATE VALVE Ø 4"</t>
  </si>
  <si>
    <t xml:space="preserve"> หัวดับเพลิง </t>
  </si>
  <si>
    <t xml:space="preserve"> - ท่อ HDPE Ø 110"</t>
  </si>
  <si>
    <t xml:space="preserve"> - ท่อ GSP Ø 4"</t>
  </si>
  <si>
    <t xml:space="preserve"> - FIRE HYDRANT Ø 4"x4"x4" พร้อมข้อต่อต่อสวมเร็ว ฝาปิดและโซ่คล้อง</t>
  </si>
  <si>
    <t xml:space="preserve"> - SURFACE BOX</t>
  </si>
  <si>
    <t xml:space="preserve"> - หลอดกันดิน</t>
  </si>
  <si>
    <t>งานประปาภายนอก (ต่อ)</t>
  </si>
  <si>
    <t xml:space="preserve"> - Ø 4" OS &amp; Y GATE VALVE</t>
  </si>
  <si>
    <t xml:space="preserve"> - ท่อโค้งตีนเป็ด 90° x 100 mm.</t>
  </si>
  <si>
    <t xml:space="preserve"> - ท่อสั้นหน้าจานคู่ Ø 4"</t>
  </si>
  <si>
    <t xml:space="preserve"> - STUBEND Ø 110 mm.</t>
  </si>
  <si>
    <t xml:space="preserve"> - แท่น ค.ส.ล. ขนาด 0.50×1.0×0.10 m.เสริมเหล็ก Ø 9 mm.@ 0.15 m.</t>
  </si>
  <si>
    <t xml:space="preserve"> - แท่น ค.ส.ล.ขนาด 0.40×0.40×0.15 m.เสริมเหล็ก Ø 9 mm.@ 0.15 m.</t>
  </si>
  <si>
    <t xml:space="preserve"> - แท่น ค.ส.ล. รองรับประตูน้ำ เสริมเหล็ก Ø 9 mm.@ 0.15 m.</t>
  </si>
  <si>
    <t xml:space="preserve"> - Accessories &amp; Painting,Cleaning</t>
  </si>
  <si>
    <t xml:space="preserve"> - ดินขุดกลบคืน</t>
  </si>
  <si>
    <t xml:space="preserve"> - ทรายหยาบอัดแน่น</t>
  </si>
  <si>
    <t xml:space="preserve"> PVC 8.5</t>
  </si>
  <si>
    <t xml:space="preserve"> - Ø 8 " </t>
  </si>
  <si>
    <t xml:space="preserve"> ท่อ ค.ส.ล. ชั้น 2</t>
  </si>
  <si>
    <t xml:space="preserve"> - Ø 0.30 m. </t>
  </si>
  <si>
    <t xml:space="preserve"> ท่อ ค.ส.ล. ชั้น 3</t>
  </si>
  <si>
    <t xml:space="preserve"> รางระบายน้ำ</t>
  </si>
  <si>
    <t xml:space="preserve"> - รางระบายน้ำ ค.ส.ล. (ฝาตะแกรงเหล็ก) ความกว้างภายใน 0.25 m.</t>
  </si>
  <si>
    <t>ความลึกต้นราง 0.25 m.</t>
  </si>
  <si>
    <t xml:space="preserve"> บ่อพักน้ำ</t>
  </si>
  <si>
    <t xml:space="preserve"> บ่อพักน้ำฝาตะแกรงเหล็ก</t>
  </si>
  <si>
    <t xml:space="preserve"> - MH 2</t>
  </si>
  <si>
    <t xml:space="preserve"> บ่อพักน้ำฝา ค.ส.ล. พร้อมช่องรับน้ำและตะแกรงดักขยะ 1 ข้าง</t>
  </si>
  <si>
    <t xml:space="preserve"> บ่อพักน้ำฝา ค.ส.ล. พร้อมช่องรับน้ำและตะแกรงดักขยะ 2 ข้าง</t>
  </si>
  <si>
    <t xml:space="preserve"> - ปูนยาแนวท่อ</t>
  </si>
  <si>
    <t>ระบบประปาและระบบสุขาภิบาล</t>
  </si>
  <si>
    <t xml:space="preserve">ครุภัณฑ์ </t>
  </si>
  <si>
    <t>ถังเก็บน้ำ (ชั้นหลังคาและใต้ดิน)</t>
  </si>
  <si>
    <t xml:space="preserve"> - ถังเก็บน้ำสำเร็จรูป (ไฟเบอร์กลาสเสริมแรง) ขนาดความจุไม่น้อยกว่า -</t>
  </si>
  <si>
    <t xml:space="preserve"> - ถังเก็บน้ำสำเร็จรูป (ไฟเบอร์กลาสเสริมแรง) ชนิดวางใต้ดิน</t>
  </si>
  <si>
    <t xml:space="preserve"> ขนาดความจุไม่น้อยกว่า 5.0 ลบ.ม. </t>
  </si>
  <si>
    <t>เครื่องสูบน้ำ</t>
  </si>
  <si>
    <t>อัตราการสูบจ่ายไม่น้อยกว่า 10 ลบ./ม. ต่อชั่วโมง ที่ TDH 20 ม.</t>
  </si>
  <si>
    <t>ขับด้วยมอเตอร์ไฟฟ้า (TEFC) ขนาดไม่น้อยกว่า 1.5 กิโลวัตต์</t>
  </si>
  <si>
    <t>ครุภัณฑ์ระบบประปาและสุขาภิบาล</t>
  </si>
  <si>
    <t>PVC 13.5</t>
  </si>
  <si>
    <t xml:space="preserve"> - Ø 1/2" </t>
  </si>
  <si>
    <t xml:space="preserve"> - Ø 3/4" </t>
  </si>
  <si>
    <t xml:space="preserve"> - Ø 1" </t>
  </si>
  <si>
    <t xml:space="preserve"> - Ø 1 1/4" </t>
  </si>
  <si>
    <t xml:space="preserve"> - Ø 1 1/2" </t>
  </si>
  <si>
    <t xml:space="preserve"> - Ø 2" </t>
  </si>
  <si>
    <t>HDPE PE100,PN10</t>
  </si>
  <si>
    <t xml:space="preserve"> - Ø 25 mm.</t>
  </si>
  <si>
    <t xml:space="preserve"> - Ø 32 mm.</t>
  </si>
  <si>
    <t>GSP</t>
  </si>
  <si>
    <t xml:space="preserve"> - Ø 2 1/2" </t>
  </si>
  <si>
    <t xml:space="preserve"> อุปกรณ์ข้อต่อ PVC ( หนา )</t>
  </si>
  <si>
    <t xml:space="preserve"> - ข้อต่องอ 90 º Ø 1/2"</t>
  </si>
  <si>
    <t xml:space="preserve"> - ข้อต่องอ 90 º Ø 3/4"</t>
  </si>
  <si>
    <t xml:space="preserve"> - ข้อต่องอ 90°  Ø 2"</t>
  </si>
  <si>
    <t xml:space="preserve"> - ข้อต่องอ 90° ลด Ø 1" x 1/2"</t>
  </si>
  <si>
    <t xml:space="preserve"> อุปกรณ์ข้อต่อ PVC ( หนา ) ต่อ</t>
  </si>
  <si>
    <t xml:space="preserve"> - ข้อต่อ 3 ทาง T Ø 1/2 "</t>
  </si>
  <si>
    <t xml:space="preserve"> - ข้อต่อ 3 ทาง T Ø 3/4 "</t>
  </si>
  <si>
    <t xml:space="preserve"> - ข้อต่อ 3 ทาง T Ø 2"</t>
  </si>
  <si>
    <t xml:space="preserve"> - ข้อต่อ 3 ทาง T ลด Ø 3/4" x 1/2"</t>
  </si>
  <si>
    <t xml:space="preserve"> - ข้อต่อ 3 ทาง T ลด Ø 1" x 1/2"</t>
  </si>
  <si>
    <t xml:space="preserve"> - ข้อต่อตรง Ø 3/4"</t>
  </si>
  <si>
    <t xml:space="preserve"> - ข้อต่อตรง Ø 2"</t>
  </si>
  <si>
    <t xml:space="preserve"> - ข้อต่อตรงลด Ø 3/4" x 1/2"</t>
  </si>
  <si>
    <t xml:space="preserve"> - ข้อต่อตรงลด Ø 1" x 1/2"</t>
  </si>
  <si>
    <t xml:space="preserve"> - ข้อต่อตรงลด Ø 1" x 3/4"</t>
  </si>
  <si>
    <t xml:space="preserve"> - ข้อต่อตรงลด Ø 1 1/4" x 1"</t>
  </si>
  <si>
    <t xml:space="preserve"> - ข้อต่อตรงลด Ø 2" x 3/4"</t>
  </si>
  <si>
    <t xml:space="preserve"> - ข้อต่อตรงลด Ø 2" x 1 1/4"</t>
  </si>
  <si>
    <t xml:space="preserve"> - ฝาครอบปิดปลายท่อ Ø 1/2"</t>
  </si>
  <si>
    <t xml:space="preserve"> - ฝาครอบปิดปลายท่อ Ø 3/4"</t>
  </si>
  <si>
    <t xml:space="preserve"> - ข้อต่อยูเนี่ยน Ø 1/2"</t>
  </si>
  <si>
    <t xml:space="preserve"> - ข้อต่อยูเนี่ยน Ø 1"</t>
  </si>
  <si>
    <t xml:space="preserve"> - ข้อต่อยูเนี่ยน Ø 1 1/4"</t>
  </si>
  <si>
    <t xml:space="preserve"> - STOP VALVE Ø 1/2"</t>
  </si>
  <si>
    <t xml:space="preserve"> - ข้อต่อตรง Ø 25 x 25 mm.</t>
  </si>
  <si>
    <t xml:space="preserve"> - ข้อต่อตรง Ø 32 x 32 mm.</t>
  </si>
  <si>
    <t xml:space="preserve"> - ข้อต่อตรง Ø 63 x 63 mm.</t>
  </si>
  <si>
    <t xml:space="preserve"> - ข้อต่องตรงลด Ø 32 x 25 mm.</t>
  </si>
  <si>
    <t xml:space="preserve"> - ข้อต่อตรงลด Ø 50 x 32 mm.</t>
  </si>
  <si>
    <t xml:space="preserve"> - ข้อต่อตรงลด Ø 63 x 50 mm.</t>
  </si>
  <si>
    <t xml:space="preserve"> - ข้อต่อ 3 ทาง T  Ø 32 x 32 x 32 mm.</t>
  </si>
  <si>
    <t xml:space="preserve"> - ข้อต่อ 3 ทาง T  Ø 63 x 63 x 63 mm.</t>
  </si>
  <si>
    <t xml:space="preserve"> อุปกรณ์ข้อต่อ GSP</t>
  </si>
  <si>
    <t xml:space="preserve"> - ข้อต่องอ 90 º Ø 2 1/2"</t>
  </si>
  <si>
    <t xml:space="preserve"> - ข้อต่อ 3 ทาง  T Ø 1 1/4"</t>
  </si>
  <si>
    <t xml:space="preserve"> - ข้อต่อตรงลด Ø 2 1/2" x 1 1/4"</t>
  </si>
  <si>
    <t xml:space="preserve"> - FLANGE Ø 2 " </t>
  </si>
  <si>
    <t xml:space="preserve"> อุปกรณ์ประกอบ PVC</t>
  </si>
  <si>
    <t>HOSEE BIBB</t>
  </si>
  <si>
    <t xml:space="preserve"> อุปกรณ์ประกอบ GSP</t>
  </si>
  <si>
    <t>บ่อ VALVE BOX</t>
  </si>
  <si>
    <t>บ่อ VALVE BOX 1 (ประกอบด้วย)</t>
  </si>
  <si>
    <t xml:space="preserve"> - งานอื่นๆ</t>
  </si>
  <si>
    <t xml:space="preserve"> - บ่อ VALVE BOX 2 (ประกอบด้วย)</t>
  </si>
  <si>
    <t>FOOT VALVE (ท่อทางดูด)</t>
  </si>
  <si>
    <t xml:space="preserve"> - ฐานรองรับถังเก็บน้ำขนาดความจุ 5.0 ลบ.ม.+รัดฝาถัง ค.ส.ล. </t>
  </si>
  <si>
    <t>ถังดับเพลิง</t>
  </si>
  <si>
    <t xml:space="preserve"> - เครื่องมือดับเพลิงมือถือชนิดผงเคมีแห้ง (ABC) ขนาดความจุของสารเคมี</t>
  </si>
  <si>
    <t>ที่ใช้ในการดับเพลิงไม่น้อยกว่า 10 ปอนด์ ความสามารถเทียบเท่า</t>
  </si>
  <si>
    <t>(FIRE RATING) ไม่น้อยกว่า 6A-20B</t>
  </si>
  <si>
    <t xml:space="preserve"> ท่อโสโครก</t>
  </si>
  <si>
    <t xml:space="preserve"> - Ø 4" </t>
  </si>
  <si>
    <t xml:space="preserve"> อุปกรณ์ข้อต่อ PVC ( บาง )</t>
  </si>
  <si>
    <t xml:space="preserve"> - ข้อต่องอ 45 º Ø 2"</t>
  </si>
  <si>
    <t xml:space="preserve"> - ข้อต่องอ 45 º Ø 4"</t>
  </si>
  <si>
    <t xml:space="preserve"> - ข้อต่องอ 90 º Ø 2"</t>
  </si>
  <si>
    <t xml:space="preserve"> - ข้อต่องอ 90 º Ø 4"</t>
  </si>
  <si>
    <t xml:space="preserve"> - ข้อต่อ 3 ทาง  Y Ø 2"</t>
  </si>
  <si>
    <t xml:space="preserve"> - ข้อต่อ 3 ทาง  Y Ø 4"</t>
  </si>
  <si>
    <t xml:space="preserve"> - ข้อต่อ 3 ทาง  Y Ø 2 1/2"</t>
  </si>
  <si>
    <t xml:space="preserve"> ท่อโสโครก (ต่อ)</t>
  </si>
  <si>
    <t xml:space="preserve"> - ข้อต่อ 3 ทาง Y ลด Ø 2 1/2" x 2"</t>
  </si>
  <si>
    <t xml:space="preserve"> - ข้อต่อ 3 ทาง Y ลด Ø 4" x 2"</t>
  </si>
  <si>
    <t xml:space="preserve"> - ข้อต่อ 3 ทาง Y ลด Ø 4" x 2 1/2"</t>
  </si>
  <si>
    <t xml:space="preserve"> - ข้อต่อ 3 ทาง Y ลด Ø 6" x 4"</t>
  </si>
  <si>
    <t xml:space="preserve"> - ข้อต่อ 3 ทาง  TY Ø 2"</t>
  </si>
  <si>
    <t xml:space="preserve"> - ข้อต่อ 3 ทาง  TY Ø 4"</t>
  </si>
  <si>
    <t xml:space="preserve"> - ข้อต่อตรงลด Ø 2 1/2" x 2"</t>
  </si>
  <si>
    <t xml:space="preserve"> - ข้อต่อตรงลด Ø 4" x 2 1/2"</t>
  </si>
  <si>
    <t xml:space="preserve"> - ข้อต่อต่อตรง H ช่วงสั้น Ø 5"</t>
  </si>
  <si>
    <t xml:space="preserve"> อุปกรณ์ประกอบ PVC </t>
  </si>
  <si>
    <t xml:space="preserve"> FLOOR CLEAN OUT</t>
  </si>
  <si>
    <t xml:space="preserve"> CLEAN OUT</t>
  </si>
  <si>
    <t>FLEXIBLE CONNECTER</t>
  </si>
  <si>
    <t xml:space="preserve"> ท่อน้ำทิ้ง </t>
  </si>
  <si>
    <t xml:space="preserve"> - Ø 3" </t>
  </si>
  <si>
    <t xml:space="preserve"> - Ø 6" </t>
  </si>
  <si>
    <t xml:space="preserve"> ท่อน้ำทิ้ง (ต่อ)</t>
  </si>
  <si>
    <t xml:space="preserve"> - ข้อต่องอ 45 º Ø 1 1/2"</t>
  </si>
  <si>
    <t xml:space="preserve"> - ข้อต่องอ 45 º Ø 2 1/2"</t>
  </si>
  <si>
    <t xml:space="preserve"> - ข้อต่องอ 45 º Ø 3"</t>
  </si>
  <si>
    <t xml:space="preserve"> - ข้อต่องอ 90 º Ø 6"</t>
  </si>
  <si>
    <t xml:space="preserve"> - ข้อต่อ 3 ทาง  T Ø 1 1/2"</t>
  </si>
  <si>
    <t xml:space="preserve"> - ข้อต่อ 3 ทาง T ลด Ø 2" x 1 1/2"</t>
  </si>
  <si>
    <t xml:space="preserve"> - ข้อต่อ 3 ทาง Y ลด Ø 2 1/2" x 1 1/2"</t>
  </si>
  <si>
    <t xml:space="preserve"> - ข้อต่อ 3 ทาง Y ลด Ø 4" x 3"</t>
  </si>
  <si>
    <t xml:space="preserve"> - ข้อต่อ 3 ทาง Y ลด Ø 6" x 3"</t>
  </si>
  <si>
    <t xml:space="preserve"> - ข้อต่อตรงลด Ø 3" x 2"</t>
  </si>
  <si>
    <t xml:space="preserve"> - Ø 3" Trap พร้อมช่องทำความสะอาด 2 ด้าน</t>
  </si>
  <si>
    <t xml:space="preserve"> - Ø 4" Trap พร้อมช่องทำความสะอาด 2 ด้าน</t>
  </si>
  <si>
    <t xml:space="preserve"> FLOOR DRAIN</t>
  </si>
  <si>
    <t xml:space="preserve"> P-TRAP</t>
  </si>
  <si>
    <t xml:space="preserve"> ถังบำบัด </t>
  </si>
  <si>
    <t xml:space="preserve"> - ถังบำบัดน้ำเสียสำเร็จรูป(ไฟเบอร์กลาสเสริมแรง)</t>
  </si>
  <si>
    <t>ชนิดเกรอะ-กรองไร้อากาศ ปริมาตรไม่น้อยกว่า 0.80 ลบ.ม.</t>
  </si>
  <si>
    <t xml:space="preserve"> - ฐาน ค.ส.ล.+รัดฝาถัง เหล็กหล่อ</t>
  </si>
  <si>
    <t>ชนิดเกรอะ-กรองไร้อากาศ ปริมาตรไม่น้อยกว่า 6.0 ลบ.ม.</t>
  </si>
  <si>
    <t>ถังดักไขมัน</t>
  </si>
  <si>
    <t xml:space="preserve"> - ถังดักไขมันสำเร็จรูป(ไฟเบอร์กลาสเสริมแรง)</t>
  </si>
  <si>
    <t>ชนิดวางบนดิน ขนาดไม่น้อยกว่า 30 ลิตร พร้อมติดตั้ง</t>
  </si>
  <si>
    <t xml:space="preserve"> ท่ออากาศ</t>
  </si>
  <si>
    <t xml:space="preserve"> - ข้อต่องอ 90 º Ø 1 1/2"</t>
  </si>
  <si>
    <t xml:space="preserve"> - ข้อต่อ 3 ทาง  T Ø 2"</t>
  </si>
  <si>
    <t xml:space="preserve"> - ข้อต่อตรง Ø 1 1/2" </t>
  </si>
  <si>
    <t xml:space="preserve"> ท่ออากาศ (ต่อ)</t>
  </si>
  <si>
    <t xml:space="preserve"> - ข้อต่อตรงลด Ø 2" x 1 1/2"</t>
  </si>
  <si>
    <t xml:space="preserve"> - ข้อต่อตรงลด Ø 2 1/2" x 1 1/2"</t>
  </si>
  <si>
    <t xml:space="preserve"> - ข้อต่อตรงลด Ø 4" x 2"</t>
  </si>
  <si>
    <t>งานระบบระบายน้ำภายนอก</t>
  </si>
  <si>
    <t xml:space="preserve"> - รางระบายน้ำ ค.ส.ล. ชนิดฝาปิด ค.ส.ล. ความกว้างภายใน 0.20 m.</t>
  </si>
  <si>
    <t>ความลึกต้นราง 0.20 m.</t>
  </si>
  <si>
    <t xml:space="preserve"> บ่อพักน้ำฝา ค.ส.ล.</t>
  </si>
  <si>
    <t xml:space="preserve"> - MH 1</t>
  </si>
  <si>
    <t xml:space="preserve"> - ค่าติดตั้งถังเก็บน้ำขนาดความจุ 4.0 ลบ.ม. วางบนหลังคา</t>
  </si>
  <si>
    <t xml:space="preserve"> - ค่าติดตั้ง เครื่องสูบน้ำเสริมแรงดัน พร้อมระบบควบคุมและอุปกรณ์ประกอบ</t>
  </si>
  <si>
    <t xml:space="preserve"> - บ่อวาวล์  </t>
  </si>
  <si>
    <t xml:space="preserve"> - MODULATING FLOAT VALVE Ø 2"</t>
  </si>
  <si>
    <t xml:space="preserve"> - STUBEND Ø 63 mm. </t>
  </si>
  <si>
    <t xml:space="preserve"> - บ่อวาวล์ </t>
  </si>
  <si>
    <t xml:space="preserve"> - GATE VALVE Ø 2" </t>
  </si>
  <si>
    <t xml:space="preserve"> - CHECK VALVE Ø 2"</t>
  </si>
  <si>
    <t xml:space="preserve"> - เครื่องสูบน้ำเสริมแรงดัน พร้อมระบบควบคุม</t>
  </si>
  <si>
    <t xml:space="preserve">งานระบบประปาและสุขาภิบาล บก. กอง รปภ.สพ.ทร.  </t>
  </si>
  <si>
    <t>อุปกรณ์ประกอบเครื่องสูบน้ำ</t>
  </si>
  <si>
    <t xml:space="preserve"> - ถังอัดแรงดันชนิดไดอะแฟรม ปริมาตรถังไม่น้อยกว่า 500 ลิตร/ถัง</t>
  </si>
  <si>
    <t xml:space="preserve">   แรงดันใช้งานไม่น้อยกว่า 10 บาร์</t>
  </si>
  <si>
    <t xml:space="preserve"> - CHECK VALVE   Ø  1  1 / 4"</t>
  </si>
  <si>
    <t xml:space="preserve"> - GATE VALVE   Ø 1  1 / 4" </t>
  </si>
  <si>
    <t xml:space="preserve"> - FLEXIBLE CONNECTER   Ø 2 " </t>
  </si>
  <si>
    <t xml:space="preserve"> - FLEXIBLE CONNECTER   Ø 2  1/2" </t>
  </si>
  <si>
    <t xml:space="preserve"> - ค่าติดตั้งถังเก็บน้ำขนาดความจุ 5.0 ลบ.ม. ชนิดวางใต้ดิน</t>
  </si>
  <si>
    <t xml:space="preserve">   End Suction Close Coupled Centrifugal Pumps จำนวน 2 เครื่อง</t>
  </si>
  <si>
    <t xml:space="preserve">   อัตราการสูบจ่ายไม่น้อยกว่า 10 ลบ./ม.  ฯ</t>
  </si>
  <si>
    <t xml:space="preserve"> 62 - 2 - 094, 2 - 4 - 016,62 - 4 - 017,62 - 5 - 036,62 - 5 - 034,62 - 6 - 009,59 - 2 - 103,59 - 2 - 104</t>
  </si>
  <si>
    <t>59 - 2 - 104,62 - 6 - 009,62 - 5 - 034,62 - 4 - 017</t>
  </si>
  <si>
    <t>62 - 5 - 034</t>
  </si>
  <si>
    <t>62 - 6 - 009</t>
  </si>
  <si>
    <t>62 - 4 - 017</t>
  </si>
  <si>
    <t>62 - 2 - 094</t>
  </si>
  <si>
    <t>62 - 5 - 036</t>
  </si>
  <si>
    <t>62 - 4 - 016</t>
  </si>
  <si>
    <t xml:space="preserve"> - 200/5A. CURRENT TRANSFORMER                               3 ชุด</t>
  </si>
  <si>
    <r>
      <t>- CU.BUS BAR TIN COVER 50x6mm.L≈0.50 m.W/INSULATION SUPPORTER</t>
    </r>
    <r>
      <rPr>
        <sz val="12.6"/>
        <rFont val="TH Sarabun New"/>
        <family val="2"/>
      </rPr>
      <t xml:space="preserve">                     </t>
    </r>
  </si>
  <si>
    <t>4.0 ลบ.ม. (ชั้นหลังคา)</t>
  </si>
  <si>
    <t>เครื่อง</t>
  </si>
  <si>
    <t>End Suction Close Coupled Centrifugal Pumps</t>
  </si>
  <si>
    <t>59 - 2 - 103 , 62 - 2 - 094</t>
  </si>
  <si>
    <t xml:space="preserve"> 62 - 2 - 094, 62 - 4 - 016,62 - 4 - 017,62 - 5 - 036,62 - 5 - 034,62 - 6 - 009,59 - 2 - 103,59 - 2 - 104</t>
  </si>
  <si>
    <t xml:space="preserve"> - งานถมดินพร้อมบดอัดแน่น</t>
  </si>
  <si>
    <t>คณะกรรมการกำหนดราคากลาง</t>
  </si>
  <si>
    <t>น.อ.หญิง</t>
  </si>
  <si>
    <t>น.ต.</t>
  </si>
  <si>
    <t>ร.อ.หญิง</t>
  </si>
  <si>
    <t>ประธานกรรมการ</t>
  </si>
  <si>
    <t>กรรมการ</t>
  </si>
  <si>
    <t>กรรมการและเลขานุการ</t>
  </si>
  <si>
    <t>ประภาศรี  ตั้งจิตรเจริญ</t>
  </si>
  <si>
    <t>ธีรทัต  กงทอง</t>
  </si>
  <si>
    <t>นิเวศ  ปริยานนท์</t>
  </si>
  <si>
    <t>ขวัญชัย  จันทร์ทอง</t>
  </si>
  <si>
    <t>พัทธยากร  ด้วงอ่ำ</t>
  </si>
  <si>
    <r>
      <rPr>
        <b/>
        <sz val="14"/>
        <rFont val="TH SarabunPSK"/>
        <family val="2"/>
      </rPr>
      <t>หน่วยงานเจ้าของโครงการ</t>
    </r>
    <r>
      <rPr>
        <sz val="14"/>
        <rFont val="TH SarabunPSK"/>
        <family val="2"/>
      </rPr>
      <t xml:space="preserve"> </t>
    </r>
  </si>
  <si>
    <r>
      <t>งานฐานรากและเสาตอม่อ</t>
    </r>
    <r>
      <rPr>
        <b/>
        <sz val="14"/>
        <rFont val="TH SarabunPSK"/>
        <family val="2"/>
      </rPr>
      <t xml:space="preserve"> </t>
    </r>
  </si>
  <si>
    <r>
      <t xml:space="preserve">   300 Kg/ม</t>
    </r>
    <r>
      <rPr>
        <vertAlign val="superscript"/>
        <sz val="14"/>
        <rFont val="TH SarabunPSK"/>
        <family val="2"/>
      </rPr>
      <t>2</t>
    </r>
    <r>
      <rPr>
        <sz val="14"/>
        <rFont val="TH SarabunPSK"/>
        <family val="2"/>
      </rPr>
      <t xml:space="preserve">  </t>
    </r>
  </si>
  <si>
    <r>
      <t xml:space="preserve">   400 Kg/ม</t>
    </r>
    <r>
      <rPr>
        <vertAlign val="superscript"/>
        <sz val="14"/>
        <rFont val="TH SarabunPSK"/>
        <family val="2"/>
      </rPr>
      <t>2</t>
    </r>
    <r>
      <rPr>
        <sz val="14"/>
        <rFont val="TH SarabunPSK"/>
        <family val="2"/>
      </rPr>
      <t xml:space="preserve">    </t>
    </r>
  </si>
  <si>
    <t xml:space="preserve"> -  WIRE MESH  f  4 มม.  @  0.20 ม. #</t>
  </si>
  <si>
    <t xml:space="preserve"> - แผ่นเหล็ก ขนาด 200 x 150 x 6 มม.+ 4  f  ANCHOR BOLT</t>
  </si>
  <si>
    <r>
      <t xml:space="preserve"> - EXPANSION  BOLT  Ø</t>
    </r>
    <r>
      <rPr>
        <sz val="11.9"/>
        <rFont val="TH SarabunPSK"/>
        <family val="2"/>
      </rPr>
      <t xml:space="preserve"> </t>
    </r>
    <r>
      <rPr>
        <sz val="14"/>
        <rFont val="TH SarabunPSK"/>
        <family val="2"/>
      </rPr>
      <t>12</t>
    </r>
  </si>
  <si>
    <r>
      <t xml:space="preserve">งานประตู - หน้าต่าง </t>
    </r>
    <r>
      <rPr>
        <b/>
        <sz val="14"/>
        <rFont val="TH SarabunPSK"/>
        <family val="2"/>
      </rPr>
      <t>(ต่อ)</t>
    </r>
  </si>
  <si>
    <t xml:space="preserve"> - เหล็ก PL ขนาด  75 x 75 x 5  มม. + BOLT  2 - f  1/4 '</t>
  </si>
  <si>
    <r>
      <rPr>
        <b/>
        <sz val="14"/>
        <rFont val="TH SarabunPSK"/>
        <family val="2"/>
      </rPr>
      <t>ตู้ LP- 1</t>
    </r>
  </si>
  <si>
    <r>
      <t xml:space="preserve">  CIRCUIT BREAKER 40 AT. 3P. CB. IC </t>
    </r>
    <r>
      <rPr>
        <u/>
        <sz val="14"/>
        <rFont val="TH SarabunPSK"/>
        <family val="2"/>
      </rPr>
      <t>≥</t>
    </r>
    <r>
      <rPr>
        <sz val="14"/>
        <rFont val="TH SarabunPSK"/>
        <family val="2"/>
      </rPr>
      <t xml:space="preserve"> 15 kA. at. 416 V.AC.</t>
    </r>
  </si>
  <si>
    <r>
      <rPr>
        <b/>
        <sz val="14"/>
        <rFont val="TH SarabunPSK"/>
        <family val="2"/>
      </rPr>
      <t>ตู้ LP- 2</t>
    </r>
  </si>
  <si>
    <r>
      <rPr>
        <b/>
        <sz val="14"/>
        <rFont val="TH SarabunPSK"/>
        <family val="2"/>
      </rPr>
      <t>ตู้ LP- 3</t>
    </r>
  </si>
  <si>
    <r>
      <t xml:space="preserve">  CIRCUIT BREAKER 50 AT. 3P. CB. IC </t>
    </r>
    <r>
      <rPr>
        <u/>
        <sz val="14"/>
        <rFont val="TH SarabunPSK"/>
        <family val="2"/>
      </rPr>
      <t>≥</t>
    </r>
    <r>
      <rPr>
        <sz val="14"/>
        <rFont val="TH SarabunPSK"/>
        <family val="2"/>
      </rPr>
      <t xml:space="preserve"> 15 kA. at. 416 V.AC.</t>
    </r>
  </si>
  <si>
    <r>
      <rPr>
        <b/>
        <sz val="14"/>
        <rFont val="TH SarabunPSK"/>
        <family val="2"/>
      </rPr>
      <t>ตู้ LP- 4</t>
    </r>
  </si>
  <si>
    <t xml:space="preserve"> - สวิทซ์ปิด-เปิด ทางเดียว ขนาดไม่น้อยกว่า 15A.250V.AC.พร้อมหน้ากากกันน้ำ </t>
  </si>
  <si>
    <t xml:space="preserve"> - ข้อต่องอ 90°  Ø 32 x 32 mm.</t>
  </si>
  <si>
    <t xml:space="preserve"> - ข้อต่องอ 90°  Ø 63 x 63 mm.</t>
  </si>
  <si>
    <t xml:space="preserve">       ขนาด f    3  นิ้ว</t>
  </si>
  <si>
    <t xml:space="preserve">       ขนาด f    2  นิ้ว</t>
  </si>
  <si>
    <r>
      <rPr>
        <b/>
        <u/>
        <sz val="14"/>
        <rFont val="TH SarabunPSK"/>
        <family val="2"/>
      </rPr>
      <t>โรงจอดรถขนาดความยาว 20  เมตร</t>
    </r>
    <r>
      <rPr>
        <b/>
        <sz val="14"/>
        <rFont val="TH SarabunPSK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</si>
</sst>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3" formatCode="_-* #,##0.00_-;\-* #,##0.00_-;_-* &quot;-&quot;??_-;_-@_-"/>
    <numFmt numFmtId="187" formatCode="&quot;$&quot;#,##0_);\(&quot;$&quot;#,##0\)"/>
    <numFmt numFmtId="188" formatCode="_(* #,##0.00_);_(* \(#,##0.00\);_(* &quot;-&quot;??_);_(@_)"/>
    <numFmt numFmtId="189" formatCode="#,##0.\-"/>
    <numFmt numFmtId="190" formatCode="_(* #,##0_);_(* \(#,##0\);_(* &quot;-&quot;??_);_(@_)"/>
    <numFmt numFmtId="191" formatCode="_-* #,##0_-;\-* #,##0_-;_-* &quot;-&quot;??_-;_-@_-"/>
    <numFmt numFmtId="192" formatCode="0.0%"/>
    <numFmt numFmtId="193" formatCode="0.0000"/>
    <numFmt numFmtId="194" formatCode="#,###.\-"/>
    <numFmt numFmtId="195" formatCode="0.000%"/>
    <numFmt numFmtId="196" formatCode="[$-107041E]\ mmmm\ yy;@"/>
    <numFmt numFmtId="197" formatCode="#,###\ &quot; แผ่น &quot;"/>
    <numFmt numFmtId="198" formatCode="&quot;แบบ ปร.4 และ ปร.5 ที่แนบ มีจำนวน    &quot;#,###&quot;    แผ่น &quot;"/>
    <numFmt numFmtId="199" formatCode="&quot;มีจำนวน &quot;#,###&quot; แผ่น&quot;"/>
    <numFmt numFmtId="200" formatCode="&quot;&gt; &quot;#,###"/>
    <numFmt numFmtId="201" formatCode="\-"/>
    <numFmt numFmtId="202" formatCode="#,##0.00.\-"/>
    <numFmt numFmtId="203" formatCode="0.0"/>
    <numFmt numFmtId="204" formatCode="_(* #,##0.0_);_(* \(#,##0.0\);_(* &quot;-&quot;??_);_(@_)"/>
    <numFmt numFmtId="205" formatCode="#,##0.000"/>
    <numFmt numFmtId="206" formatCode="#,##0.0"/>
    <numFmt numFmtId="207" formatCode="#,###\-"/>
  </numFmts>
  <fonts count="31">
    <font>
      <sz val="14"/>
      <name val="CordiaUPC"/>
    </font>
    <font>
      <sz val="14"/>
      <name val="CordiaUPC"/>
      <family val="2"/>
      <charset val="222"/>
    </font>
    <font>
      <sz val="14"/>
      <name val="Cordia New"/>
      <family val="2"/>
    </font>
    <font>
      <sz val="8"/>
      <name val="CordiaUPC"/>
      <family val="2"/>
      <charset val="222"/>
    </font>
    <font>
      <sz val="14"/>
      <name val="TH SarabunPSK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4"/>
      <name val="TH Sarabun New"/>
      <family val="2"/>
    </font>
    <font>
      <sz val="14"/>
      <name val="CordiaUPC"/>
      <family val="2"/>
    </font>
    <font>
      <sz val="16"/>
      <name val="CordiaUPC"/>
      <family val="2"/>
    </font>
    <font>
      <b/>
      <sz val="16"/>
      <color rgb="FF0000FF"/>
      <name val="CordiaUPC"/>
      <family val="2"/>
    </font>
    <font>
      <sz val="14"/>
      <name val="CordiaUPC"/>
      <family val="2"/>
    </font>
    <font>
      <sz val="14"/>
      <color rgb="FFFF0000"/>
      <name val="CordiaUPC"/>
      <family val="2"/>
    </font>
    <font>
      <sz val="14"/>
      <color rgb="FF0000FF"/>
      <name val="CordiaUPC"/>
      <family val="2"/>
    </font>
    <font>
      <b/>
      <sz val="18"/>
      <color rgb="FF0000FF"/>
      <name val="CordiaUPC"/>
      <family val="2"/>
    </font>
    <font>
      <b/>
      <sz val="9"/>
      <color indexed="81"/>
      <name val="Tahoma"/>
      <family val="2"/>
    </font>
    <font>
      <b/>
      <sz val="20"/>
      <color rgb="FF0000FF"/>
      <name val="CordiaUPC"/>
      <family val="2"/>
    </font>
    <font>
      <sz val="12"/>
      <color theme="3" tint="0.39997558519241921"/>
      <name val="CordiaUPC"/>
      <family val="2"/>
    </font>
    <font>
      <sz val="16"/>
      <name val="TH Sarabun New"/>
      <family val="2"/>
    </font>
    <font>
      <b/>
      <u/>
      <sz val="14"/>
      <name val="TH Sarabun New"/>
      <family val="2"/>
    </font>
    <font>
      <sz val="13.5"/>
      <name val="TH Sarabun New"/>
      <family val="2"/>
    </font>
    <font>
      <sz val="16.100000000000001"/>
      <name val="TH Sarabun New"/>
      <family val="2"/>
    </font>
    <font>
      <sz val="14"/>
      <name val="AngsanaUPC"/>
      <family val="1"/>
    </font>
    <font>
      <sz val="10"/>
      <name val="Arial"/>
      <family val="2"/>
    </font>
    <font>
      <sz val="12.6"/>
      <name val="TH Sarabun New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vertAlign val="superscript"/>
      <sz val="14"/>
      <name val="TH SarabunPSK"/>
      <family val="2"/>
    </font>
    <font>
      <sz val="11.9"/>
      <name val="TH SarabunPSK"/>
      <family val="2"/>
    </font>
    <font>
      <u/>
      <sz val="14"/>
      <name val="TH SarabunPSK"/>
      <family val="2"/>
    </font>
    <font>
      <b/>
      <u/>
      <sz val="16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AFEE9"/>
        <bgColor indexed="64"/>
      </patternFill>
    </fill>
    <fill>
      <patternFill patternType="solid">
        <fgColor rgb="FFFCE3E0"/>
        <bgColor indexed="64"/>
      </patternFill>
    </fill>
    <fill>
      <patternFill patternType="solid">
        <fgColor rgb="FFBAFBB7"/>
        <bgColor indexed="64"/>
      </patternFill>
    </fill>
    <fill>
      <patternFill patternType="solid">
        <fgColor rgb="FFD6EC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rgb="FF0099FF"/>
      </left>
      <right style="thick">
        <color rgb="FF0099FF"/>
      </right>
      <top style="thick">
        <color rgb="FF0099FF"/>
      </top>
      <bottom style="thick">
        <color rgb="FF0099FF"/>
      </bottom>
      <diagonal/>
    </border>
    <border>
      <left style="thick">
        <color rgb="FF0099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99FF"/>
      </right>
      <top/>
      <bottom style="thin">
        <color indexed="64"/>
      </bottom>
      <diagonal/>
    </border>
    <border>
      <left style="thick">
        <color rgb="FF0099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99FF"/>
      </right>
      <top style="thin">
        <color indexed="64"/>
      </top>
      <bottom style="thin">
        <color indexed="64"/>
      </bottom>
      <diagonal/>
    </border>
    <border>
      <left style="thick">
        <color rgb="FF0099FF"/>
      </left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 style="thick">
        <color rgb="FF0099FF"/>
      </right>
      <top style="thin">
        <color indexed="64"/>
      </top>
      <bottom style="thick">
        <color rgb="FF0099FF"/>
      </bottom>
      <diagonal/>
    </border>
    <border>
      <left style="thick">
        <color rgb="FF0099FF"/>
      </left>
      <right style="thick">
        <color rgb="FF0099FF"/>
      </right>
      <top style="thin">
        <color indexed="64"/>
      </top>
      <bottom style="thick">
        <color rgb="FF0099FF"/>
      </bottom>
      <diagonal/>
    </border>
    <border>
      <left style="thick">
        <color rgb="FF0099FF"/>
      </left>
      <right/>
      <top/>
      <bottom style="thick">
        <color rgb="FF0099FF"/>
      </bottom>
      <diagonal/>
    </border>
    <border>
      <left/>
      <right/>
      <top/>
      <bottom style="thick">
        <color rgb="FF0099FF"/>
      </bottom>
      <diagonal/>
    </border>
    <border>
      <left/>
      <right style="thick">
        <color rgb="FF0099FF"/>
      </right>
      <top/>
      <bottom style="thick">
        <color rgb="FF0099FF"/>
      </bottom>
      <diagonal/>
    </border>
    <border>
      <left style="thick">
        <color rgb="FF0099FF"/>
      </left>
      <right/>
      <top style="thick">
        <color rgb="FF0099FF"/>
      </top>
      <bottom style="thick">
        <color rgb="FF0099FF"/>
      </bottom>
      <diagonal/>
    </border>
    <border>
      <left/>
      <right/>
      <top style="thick">
        <color rgb="FF0099FF"/>
      </top>
      <bottom style="thick">
        <color rgb="FF0099FF"/>
      </bottom>
      <diagonal/>
    </border>
    <border>
      <left/>
      <right style="thick">
        <color rgb="FF0099FF"/>
      </right>
      <top style="thick">
        <color rgb="FF0099FF"/>
      </top>
      <bottom style="thick">
        <color rgb="FF0099FF"/>
      </bottom>
      <diagonal/>
    </border>
    <border>
      <left style="thick">
        <color rgb="FF0099FF"/>
      </left>
      <right style="thick">
        <color rgb="FF0099FF"/>
      </right>
      <top style="thick">
        <color rgb="FF0099FF"/>
      </top>
      <bottom style="thin">
        <color indexed="64"/>
      </bottom>
      <diagonal/>
    </border>
    <border>
      <left style="thick">
        <color rgb="FF0099FF"/>
      </left>
      <right style="thick">
        <color rgb="FF0099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theme="1" tint="0.34998626667073579"/>
      </right>
      <top style="hair">
        <color indexed="64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medium">
        <color theme="1" tint="0.34998626667073579"/>
      </top>
      <bottom style="hair">
        <color indexed="64"/>
      </bottom>
      <diagonal/>
    </border>
    <border>
      <left/>
      <right/>
      <top style="medium">
        <color theme="1" tint="0.34998626667073579"/>
      </top>
      <bottom style="hair">
        <color indexed="64"/>
      </bottom>
      <diagonal/>
    </border>
    <border>
      <left/>
      <right style="thin">
        <color indexed="64"/>
      </right>
      <top style="medium">
        <color theme="1" tint="0.34998626667073579"/>
      </top>
      <bottom style="hair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medium">
        <color theme="1" tint="0.34998626667073579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/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/>
      <right/>
      <top style="hair">
        <color indexed="64"/>
      </top>
      <bottom style="medium">
        <color theme="1" tint="0.34998626667073579"/>
      </bottom>
      <diagonal/>
    </border>
    <border>
      <left/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medium">
        <color theme="1" tint="0.34998626667073579"/>
      </right>
      <top style="hair">
        <color indexed="64"/>
      </top>
      <bottom style="medium">
        <color theme="1" tint="0.34998626667073579"/>
      </bottom>
      <diagonal/>
    </border>
    <border>
      <left style="thick">
        <color rgb="FF0099FF"/>
      </left>
      <right style="thin">
        <color indexed="64"/>
      </right>
      <top style="thick">
        <color rgb="FF0099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FF"/>
      </bottom>
      <diagonal/>
    </border>
    <border>
      <left style="thin">
        <color indexed="64"/>
      </left>
      <right style="medium">
        <color rgb="FF0000FF"/>
      </right>
      <top/>
      <bottom/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theme="1" tint="0.34998626667073579"/>
      </bottom>
      <diagonal/>
    </border>
  </borders>
  <cellStyleXfs count="12">
    <xf numFmtId="0" fontId="0" fillId="0" borderId="0"/>
    <xf numFmtId="18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188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43" fontId="23" fillId="0" borderId="0" applyFont="0" applyFill="0" applyBorder="0" applyAlignment="0" applyProtection="0"/>
  </cellStyleXfs>
  <cellXfs count="730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quotePrefix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190" fontId="5" fillId="0" borderId="3" xfId="1" applyNumberFormat="1" applyFont="1" applyBorder="1" applyAlignment="1">
      <alignment horizontal="center" vertical="center"/>
    </xf>
    <xf numFmtId="194" fontId="5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90" fontId="0" fillId="0" borderId="0" xfId="1" applyNumberFormat="1" applyFont="1"/>
    <xf numFmtId="190" fontId="0" fillId="0" borderId="0" xfId="0" applyNumberFormat="1"/>
    <xf numFmtId="195" fontId="0" fillId="0" borderId="0" xfId="6" applyNumberFormat="1" applyFont="1"/>
    <xf numFmtId="195" fontId="12" fillId="0" borderId="0" xfId="6" applyNumberFormat="1" applyFont="1"/>
    <xf numFmtId="9" fontId="13" fillId="0" borderId="0" xfId="6" applyFont="1"/>
    <xf numFmtId="192" fontId="14" fillId="8" borderId="0" xfId="0" applyNumberFormat="1" applyFont="1" applyFill="1"/>
    <xf numFmtId="190" fontId="0" fillId="8" borderId="0" xfId="1" applyNumberFormat="1" applyFont="1" applyFill="1"/>
    <xf numFmtId="3" fontId="7" fillId="8" borderId="1" xfId="0" applyNumberFormat="1" applyFont="1" applyFill="1" applyBorder="1" applyAlignment="1">
      <alignment vertical="center"/>
    </xf>
    <xf numFmtId="3" fontId="5" fillId="8" borderId="1" xfId="0" applyNumberFormat="1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vertical="center"/>
    </xf>
    <xf numFmtId="0" fontId="5" fillId="8" borderId="1" xfId="0" quotePrefix="1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4" borderId="52" xfId="0" applyFont="1" applyFill="1" applyBorder="1" applyAlignment="1">
      <alignment horizontal="center" vertical="center"/>
    </xf>
    <xf numFmtId="0" fontId="9" fillId="4" borderId="53" xfId="0" applyFont="1" applyFill="1" applyBorder="1" applyAlignment="1">
      <alignment horizontal="center" vertical="center"/>
    </xf>
    <xf numFmtId="200" fontId="9" fillId="4" borderId="45" xfId="0" applyNumberFormat="1" applyFont="1" applyFill="1" applyBorder="1" applyAlignment="1">
      <alignment horizontal="center" vertical="center"/>
    </xf>
    <xf numFmtId="9" fontId="10" fillId="8" borderId="38" xfId="5" applyFont="1" applyFill="1" applyBorder="1" applyAlignment="1">
      <alignment horizontal="center" vertical="center"/>
    </xf>
    <xf numFmtId="9" fontId="10" fillId="8" borderId="10" xfId="5" applyFont="1" applyFill="1" applyBorder="1" applyAlignment="1">
      <alignment horizontal="center" vertical="center"/>
    </xf>
    <xf numFmtId="9" fontId="10" fillId="8" borderId="39" xfId="5" applyFont="1" applyFill="1" applyBorder="1" applyAlignment="1">
      <alignment horizontal="center" vertical="center"/>
    </xf>
    <xf numFmtId="0" fontId="9" fillId="10" borderId="37" xfId="0" applyFont="1" applyFill="1" applyBorder="1" applyAlignment="1">
      <alignment horizontal="center" vertical="center"/>
    </xf>
    <xf numFmtId="193" fontId="9" fillId="11" borderId="40" xfId="0" applyNumberFormat="1" applyFont="1" applyFill="1" applyBorder="1" applyAlignment="1">
      <alignment horizontal="center" vertical="center"/>
    </xf>
    <xf numFmtId="193" fontId="9" fillId="12" borderId="3" xfId="0" applyNumberFormat="1" applyFont="1" applyFill="1" applyBorder="1" applyAlignment="1">
      <alignment horizontal="center" vertical="center"/>
    </xf>
    <xf numFmtId="193" fontId="9" fillId="13" borderId="3" xfId="0" applyNumberFormat="1" applyFont="1" applyFill="1" applyBorder="1" applyAlignment="1">
      <alignment horizontal="center" vertical="center"/>
    </xf>
    <xf numFmtId="193" fontId="9" fillId="13" borderId="43" xfId="0" applyNumberFormat="1" applyFont="1" applyFill="1" applyBorder="1" applyAlignment="1">
      <alignment horizontal="center" vertical="center"/>
    </xf>
    <xf numFmtId="193" fontId="9" fillId="14" borderId="41" xfId="0" applyNumberFormat="1" applyFont="1" applyFill="1" applyBorder="1" applyAlignment="1">
      <alignment horizontal="center" vertical="center"/>
    </xf>
    <xf numFmtId="0" fontId="9" fillId="14" borderId="44" xfId="0" applyFont="1" applyFill="1" applyBorder="1" applyAlignment="1">
      <alignment horizontal="center" vertical="center"/>
    </xf>
    <xf numFmtId="9" fontId="10" fillId="8" borderId="12" xfId="5" applyFont="1" applyFill="1" applyBorder="1" applyAlignment="1">
      <alignment horizontal="center" vertical="center"/>
    </xf>
    <xf numFmtId="193" fontId="9" fillId="12" borderId="5" xfId="0" applyNumberFormat="1" applyFont="1" applyFill="1" applyBorder="1" applyAlignment="1">
      <alignment horizontal="center" vertical="center"/>
    </xf>
    <xf numFmtId="9" fontId="10" fillId="8" borderId="52" xfId="5" applyFont="1" applyFill="1" applyBorder="1" applyAlignment="1">
      <alignment horizontal="center" vertical="center"/>
    </xf>
    <xf numFmtId="193" fontId="9" fillId="11" borderId="5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93" fontId="9" fillId="11" borderId="42" xfId="0" applyNumberFormat="1" applyFont="1" applyFill="1" applyBorder="1" applyAlignment="1">
      <alignment horizontal="center" vertical="center"/>
    </xf>
    <xf numFmtId="193" fontId="9" fillId="12" borderId="43" xfId="0" applyNumberFormat="1" applyFont="1" applyFill="1" applyBorder="1" applyAlignment="1">
      <alignment horizontal="center" vertical="center"/>
    </xf>
    <xf numFmtId="193" fontId="9" fillId="11" borderId="45" xfId="0" applyNumberFormat="1" applyFont="1" applyFill="1" applyBorder="1" applyAlignment="1">
      <alignment horizontal="center" vertical="center"/>
    </xf>
    <xf numFmtId="193" fontId="9" fillId="12" borderId="54" xfId="0" applyNumberFormat="1" applyFont="1" applyFill="1" applyBorder="1" applyAlignment="1">
      <alignment horizontal="center" vertical="center"/>
    </xf>
    <xf numFmtId="193" fontId="9" fillId="14" borderId="44" xfId="0" applyNumberFormat="1" applyFont="1" applyFill="1" applyBorder="1" applyAlignment="1">
      <alignment horizontal="center" vertical="center"/>
    </xf>
    <xf numFmtId="9" fontId="10" fillId="8" borderId="70" xfId="5" applyFont="1" applyFill="1" applyBorder="1" applyAlignment="1">
      <alignment horizontal="center" vertical="center"/>
    </xf>
    <xf numFmtId="9" fontId="16" fillId="8" borderId="49" xfId="6" applyFont="1" applyFill="1" applyBorder="1" applyAlignment="1">
      <alignment vertical="center"/>
    </xf>
    <xf numFmtId="9" fontId="16" fillId="8" borderId="50" xfId="6" applyFont="1" applyFill="1" applyBorder="1" applyAlignment="1">
      <alignment vertical="center"/>
    </xf>
    <xf numFmtId="9" fontId="16" fillId="8" borderId="51" xfId="6" applyFont="1" applyFill="1" applyBorder="1" applyAlignment="1">
      <alignment vertical="center"/>
    </xf>
    <xf numFmtId="9" fontId="10" fillId="8" borderId="49" xfId="6" applyFont="1" applyFill="1" applyBorder="1" applyAlignment="1">
      <alignment vertical="center"/>
    </xf>
    <xf numFmtId="9" fontId="10" fillId="8" borderId="50" xfId="6" applyFont="1" applyFill="1" applyBorder="1" applyAlignment="1">
      <alignment vertical="center"/>
    </xf>
    <xf numFmtId="9" fontId="10" fillId="8" borderId="51" xfId="6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/>
    <xf numFmtId="189" fontId="5" fillId="0" borderId="3" xfId="1" applyNumberFormat="1" applyFont="1" applyFill="1" applyBorder="1" applyAlignment="1">
      <alignment horizontal="right"/>
    </xf>
    <xf numFmtId="0" fontId="5" fillId="0" borderId="0" xfId="0" applyFont="1"/>
    <xf numFmtId="3" fontId="5" fillId="0" borderId="3" xfId="1" applyNumberFormat="1" applyFont="1" applyFill="1" applyBorder="1" applyAlignment="1">
      <alignment horizontal="center"/>
    </xf>
    <xf numFmtId="190" fontId="5" fillId="0" borderId="0" xfId="0" applyNumberFormat="1" applyFont="1" applyFill="1" applyAlignment="1">
      <alignment vertical="center"/>
    </xf>
    <xf numFmtId="189" fontId="5" fillId="0" borderId="3" xfId="1" applyNumberFormat="1" applyFont="1" applyFill="1" applyBorder="1"/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/>
    </xf>
    <xf numFmtId="189" fontId="5" fillId="0" borderId="3" xfId="4" applyNumberFormat="1" applyFont="1" applyBorder="1"/>
    <xf numFmtId="189" fontId="5" fillId="0" borderId="5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189" fontId="5" fillId="0" borderId="3" xfId="4" applyNumberFormat="1" applyFont="1" applyFill="1" applyBorder="1" applyAlignment="1">
      <alignment horizontal="right" vertical="center"/>
    </xf>
    <xf numFmtId="3" fontId="5" fillId="0" borderId="3" xfId="4" applyNumberFormat="1" applyFont="1" applyFill="1" applyBorder="1" applyAlignment="1">
      <alignment horizontal="center" vertical="center"/>
    </xf>
    <xf numFmtId="189" fontId="5" fillId="0" borderId="3" xfId="4" applyNumberFormat="1" applyFont="1" applyBorder="1" applyAlignment="1">
      <alignment horizontal="right"/>
    </xf>
    <xf numFmtId="0" fontId="5" fillId="0" borderId="0" xfId="0" applyFont="1" applyFill="1"/>
    <xf numFmtId="189" fontId="5" fillId="0" borderId="72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189" fontId="5" fillId="0" borderId="3" xfId="4" applyNumberFormat="1" applyFont="1" applyFill="1" applyBorder="1" applyAlignment="1">
      <alignment horizontal="center"/>
    </xf>
    <xf numFmtId="189" fontId="5" fillId="0" borderId="3" xfId="4" applyNumberFormat="1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/>
    </xf>
    <xf numFmtId="0" fontId="5" fillId="15" borderId="3" xfId="0" applyFont="1" applyFill="1" applyBorder="1"/>
    <xf numFmtId="3" fontId="5" fillId="15" borderId="3" xfId="4" applyNumberFormat="1" applyFont="1" applyFill="1" applyBorder="1" applyAlignment="1">
      <alignment horizontal="center"/>
    </xf>
    <xf numFmtId="189" fontId="5" fillId="15" borderId="3" xfId="4" applyNumberFormat="1" applyFont="1" applyFill="1" applyBorder="1" applyAlignment="1">
      <alignment horizontal="right"/>
    </xf>
    <xf numFmtId="189" fontId="5" fillId="15" borderId="3" xfId="4" applyNumberFormat="1" applyFont="1" applyFill="1" applyBorder="1"/>
    <xf numFmtId="189" fontId="5" fillId="15" borderId="5" xfId="0" applyNumberFormat="1" applyFont="1" applyFill="1" applyBorder="1"/>
    <xf numFmtId="3" fontId="5" fillId="15" borderId="3" xfId="4" applyNumberFormat="1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189" fontId="5" fillId="15" borderId="3" xfId="4" applyNumberFormat="1" applyFont="1" applyFill="1" applyBorder="1" applyAlignment="1">
      <alignment vertical="center"/>
    </xf>
    <xf numFmtId="189" fontId="5" fillId="15" borderId="5" xfId="0" applyNumberFormat="1" applyFont="1" applyFill="1" applyBorder="1" applyAlignment="1">
      <alignment vertical="center"/>
    </xf>
    <xf numFmtId="189" fontId="5" fillId="15" borderId="3" xfId="9" applyNumberFormat="1" applyFont="1" applyFill="1" applyBorder="1"/>
    <xf numFmtId="0" fontId="5" fillId="15" borderId="3" xfId="0" quotePrefix="1" applyFont="1" applyFill="1" applyBorder="1"/>
    <xf numFmtId="0" fontId="7" fillId="0" borderId="3" xfId="0" applyFont="1" applyFill="1" applyBorder="1"/>
    <xf numFmtId="189" fontId="5" fillId="15" borderId="10" xfId="4" applyNumberFormat="1" applyFont="1" applyFill="1" applyBorder="1" applyAlignment="1">
      <alignment horizontal="center"/>
    </xf>
    <xf numFmtId="189" fontId="5" fillId="15" borderId="12" xfId="4" applyNumberFormat="1" applyFont="1" applyFill="1" applyBorder="1" applyAlignment="1">
      <alignment horizontal="center"/>
    </xf>
    <xf numFmtId="189" fontId="5" fillId="15" borderId="10" xfId="4" applyNumberFormat="1" applyFont="1" applyFill="1" applyBorder="1" applyAlignment="1">
      <alignment horizontal="right"/>
    </xf>
    <xf numFmtId="189" fontId="5" fillId="15" borderId="12" xfId="4" applyNumberFormat="1" applyFont="1" applyFill="1" applyBorder="1" applyAlignment="1">
      <alignment horizontal="right"/>
    </xf>
    <xf numFmtId="3" fontId="5" fillId="15" borderId="3" xfId="4" quotePrefix="1" applyNumberFormat="1" applyFont="1" applyFill="1" applyBorder="1" applyAlignment="1">
      <alignment horizontal="center"/>
    </xf>
    <xf numFmtId="0" fontId="5" fillId="15" borderId="3" xfId="0" applyFont="1" applyFill="1" applyBorder="1" applyAlignment="1">
      <alignment vertical="center"/>
    </xf>
    <xf numFmtId="0" fontId="7" fillId="15" borderId="3" xfId="0" quotePrefix="1" applyFont="1" applyFill="1" applyBorder="1"/>
    <xf numFmtId="3" fontId="5" fillId="0" borderId="3" xfId="4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15" borderId="6" xfId="0" applyFont="1" applyFill="1" applyBorder="1"/>
    <xf numFmtId="0" fontId="5" fillId="0" borderId="3" xfId="0" applyFont="1" applyBorder="1"/>
    <xf numFmtId="189" fontId="5" fillId="15" borderId="5" xfId="4" applyNumberFormat="1" applyFont="1" applyFill="1" applyBorder="1"/>
    <xf numFmtId="189" fontId="5" fillId="0" borderId="3" xfId="4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90" fontId="7" fillId="0" borderId="10" xfId="1" applyNumberFormat="1" applyFont="1" applyFill="1" applyBorder="1" applyAlignment="1">
      <alignment horizontal="center" vertical="center"/>
    </xf>
    <xf numFmtId="189" fontId="7" fillId="0" borderId="10" xfId="1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89" fontId="5" fillId="0" borderId="5" xfId="0" applyNumberFormat="1" applyFont="1" applyFill="1" applyBorder="1"/>
    <xf numFmtId="189" fontId="5" fillId="0" borderId="3" xfId="1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189" fontId="5" fillId="8" borderId="3" xfId="1" applyNumberFormat="1" applyFont="1" applyFill="1" applyBorder="1" applyAlignment="1">
      <alignment horizontal="right"/>
    </xf>
    <xf numFmtId="190" fontId="5" fillId="0" borderId="5" xfId="1" applyNumberFormat="1" applyFont="1" applyFill="1" applyBorder="1"/>
    <xf numFmtId="3" fontId="5" fillId="0" borderId="3" xfId="1" applyNumberFormat="1" applyFont="1" applyFill="1" applyBorder="1" applyAlignment="1">
      <alignment horizontal="center" vertical="center"/>
    </xf>
    <xf numFmtId="189" fontId="5" fillId="15" borderId="3" xfId="1" applyNumberFormat="1" applyFont="1" applyFill="1" applyBorder="1" applyAlignment="1">
      <alignment horizontal="right" vertical="center"/>
    </xf>
    <xf numFmtId="0" fontId="5" fillId="15" borderId="3" xfId="0" applyFont="1" applyFill="1" applyBorder="1" applyAlignment="1">
      <alignment horizontal="center" vertical="center"/>
    </xf>
    <xf numFmtId="189" fontId="5" fillId="0" borderId="3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189" fontId="5" fillId="15" borderId="72" xfId="0" applyNumberFormat="1" applyFont="1" applyFill="1" applyBorder="1" applyAlignment="1">
      <alignment vertical="center"/>
    </xf>
    <xf numFmtId="189" fontId="5" fillId="0" borderId="3" xfId="1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vertical="center"/>
    </xf>
    <xf numFmtId="189" fontId="5" fillId="0" borderId="6" xfId="1" applyNumberFormat="1" applyFont="1" applyFill="1" applyBorder="1" applyAlignment="1">
      <alignment horizontal="right" vertical="center"/>
    </xf>
    <xf numFmtId="0" fontId="7" fillId="8" borderId="10" xfId="0" applyFont="1" applyFill="1" applyBorder="1" applyAlignment="1">
      <alignment horizontal="center" vertical="center"/>
    </xf>
    <xf numFmtId="189" fontId="5" fillId="0" borderId="0" xfId="0" applyNumberFormat="1" applyFont="1" applyFill="1" applyAlignment="1">
      <alignment vertical="center"/>
    </xf>
    <xf numFmtId="204" fontId="5" fillId="0" borderId="0" xfId="1" applyNumberFormat="1" applyFont="1"/>
    <xf numFmtId="0" fontId="7" fillId="0" borderId="10" xfId="0" applyFont="1" applyFill="1" applyBorder="1" applyAlignment="1">
      <alignment horizontal="right" vertical="center"/>
    </xf>
    <xf numFmtId="0" fontId="7" fillId="15" borderId="3" xfId="0" applyFont="1" applyFill="1" applyBorder="1" applyAlignment="1">
      <alignment vertical="center"/>
    </xf>
    <xf numFmtId="0" fontId="7" fillId="15" borderId="6" xfId="0" applyFont="1" applyFill="1" applyBorder="1" applyAlignment="1"/>
    <xf numFmtId="0" fontId="20" fillId="15" borderId="3" xfId="0" applyFont="1" applyFill="1" applyBorder="1"/>
    <xf numFmtId="189" fontId="5" fillId="15" borderId="3" xfId="4" applyNumberFormat="1" applyFont="1" applyFill="1" applyBorder="1" applyAlignment="1">
      <alignment horizontal="center"/>
    </xf>
    <xf numFmtId="194" fontId="5" fillId="8" borderId="5" xfId="1" applyNumberFormat="1" applyFont="1" applyFill="1" applyBorder="1" applyAlignment="1">
      <alignment horizontal="right" vertical="center"/>
    </xf>
    <xf numFmtId="189" fontId="18" fillId="15" borderId="3" xfId="1" applyNumberFormat="1" applyFont="1" applyFill="1" applyBorder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vertical="center"/>
      <protection locked="0"/>
    </xf>
    <xf numFmtId="0" fontId="18" fillId="0" borderId="2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0" fontId="6" fillId="0" borderId="30" xfId="0" applyFont="1" applyFill="1" applyBorder="1" applyAlignment="1">
      <alignment vertical="center"/>
    </xf>
    <xf numFmtId="0" fontId="6" fillId="0" borderId="31" xfId="0" applyFont="1" applyFill="1" applyBorder="1" applyAlignment="1">
      <alignment horizontal="center" vertical="center"/>
    </xf>
    <xf numFmtId="190" fontId="6" fillId="0" borderId="31" xfId="1" applyNumberFormat="1" applyFont="1" applyFill="1" applyBorder="1" applyAlignment="1">
      <alignment horizontal="center" vertical="center"/>
    </xf>
    <xf numFmtId="189" fontId="6" fillId="0" borderId="26" xfId="1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190" fontId="6" fillId="0" borderId="15" xfId="1" applyNumberFormat="1" applyFont="1" applyFill="1" applyBorder="1" applyAlignment="1">
      <alignment vertical="center"/>
    </xf>
    <xf numFmtId="189" fontId="18" fillId="0" borderId="15" xfId="1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18" fillId="0" borderId="3" xfId="0" applyFont="1" applyFill="1" applyBorder="1"/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0" xfId="0" applyFont="1" applyBorder="1"/>
    <xf numFmtId="0" fontId="18" fillId="0" borderId="0" xfId="0" applyFont="1"/>
    <xf numFmtId="3" fontId="18" fillId="0" borderId="3" xfId="1" applyNumberFormat="1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189" fontId="18" fillId="0" borderId="3" xfId="1" applyNumberFormat="1" applyFont="1" applyFill="1" applyBorder="1" applyAlignment="1">
      <alignment horizontal="right"/>
    </xf>
    <xf numFmtId="0" fontId="18" fillId="0" borderId="3" xfId="0" applyFont="1" applyFill="1" applyBorder="1" applyAlignment="1">
      <alignment vertical="center"/>
    </xf>
    <xf numFmtId="189" fontId="18" fillId="0" borderId="3" xfId="1" applyNumberFormat="1" applyFont="1" applyFill="1" applyBorder="1"/>
    <xf numFmtId="3" fontId="18" fillId="0" borderId="3" xfId="0" applyNumberFormat="1" applyFont="1" applyFill="1" applyBorder="1" applyAlignment="1">
      <alignment horizontal="center"/>
    </xf>
    <xf numFmtId="190" fontId="18" fillId="0" borderId="0" xfId="0" applyNumberFormat="1" applyFont="1" applyFill="1" applyAlignment="1">
      <alignment vertical="center"/>
    </xf>
    <xf numFmtId="0" fontId="18" fillId="0" borderId="30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189" fontId="5" fillId="15" borderId="6" xfId="4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left" vertical="center" shrinkToFit="1"/>
    </xf>
    <xf numFmtId="0" fontId="5" fillId="0" borderId="30" xfId="0" applyFont="1" applyFill="1" applyBorder="1" applyAlignment="1">
      <alignment vertical="center"/>
    </xf>
    <xf numFmtId="0" fontId="7" fillId="0" borderId="30" xfId="0" applyFont="1" applyFill="1" applyBorder="1" applyAlignment="1">
      <alignment vertical="center"/>
    </xf>
    <xf numFmtId="189" fontId="5" fillId="0" borderId="15" xfId="1" applyNumberFormat="1" applyFont="1" applyFill="1" applyBorder="1" applyAlignment="1">
      <alignment horizontal="center" vertical="center"/>
    </xf>
    <xf numFmtId="189" fontId="5" fillId="0" borderId="17" xfId="1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0" xfId="0" applyFont="1" applyBorder="1"/>
    <xf numFmtId="0" fontId="5" fillId="3" borderId="0" xfId="0" applyFont="1" applyFill="1" applyBorder="1"/>
    <xf numFmtId="0" fontId="5" fillId="3" borderId="0" xfId="0" applyFont="1" applyFill="1"/>
    <xf numFmtId="189" fontId="5" fillId="0" borderId="0" xfId="0" applyNumberFormat="1" applyFont="1"/>
    <xf numFmtId="189" fontId="5" fillId="0" borderId="0" xfId="0" applyNumberFormat="1" applyFont="1" applyBorder="1"/>
    <xf numFmtId="0" fontId="7" fillId="0" borderId="0" xfId="0" applyFont="1" applyFill="1" applyAlignment="1">
      <alignment horizontal="center" vertical="center"/>
    </xf>
    <xf numFmtId="189" fontId="5" fillId="15" borderId="3" xfId="1" applyNumberFormat="1" applyFont="1" applyFill="1" applyBorder="1" applyAlignment="1">
      <alignment horizontal="center" vertical="center"/>
    </xf>
    <xf numFmtId="189" fontId="5" fillId="3" borderId="3" xfId="1" applyNumberFormat="1" applyFont="1" applyFill="1" applyBorder="1" applyAlignment="1">
      <alignment horizontal="right"/>
    </xf>
    <xf numFmtId="190" fontId="7" fillId="3" borderId="3" xfId="1" applyNumberFormat="1" applyFont="1" applyFill="1" applyBorder="1" applyAlignment="1">
      <alignment vertical="center"/>
    </xf>
    <xf numFmtId="190" fontId="7" fillId="15" borderId="5" xfId="1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vertical="center"/>
    </xf>
    <xf numFmtId="189" fontId="5" fillId="0" borderId="6" xfId="0" applyNumberFormat="1" applyFont="1" applyFill="1" applyBorder="1"/>
    <xf numFmtId="201" fontId="5" fillId="0" borderId="3" xfId="4" applyNumberFormat="1" applyFont="1" applyBorder="1" applyAlignment="1">
      <alignment horizontal="center"/>
    </xf>
    <xf numFmtId="189" fontId="5" fillId="15" borderId="3" xfId="1" applyNumberFormat="1" applyFont="1" applyFill="1" applyBorder="1" applyAlignment="1">
      <alignment horizontal="right"/>
    </xf>
    <xf numFmtId="0" fontId="5" fillId="0" borderId="0" xfId="3" applyFont="1" applyBorder="1" applyAlignment="1">
      <alignment vertical="center"/>
    </xf>
    <xf numFmtId="0" fontId="5" fillId="0" borderId="1" xfId="3" applyFont="1" applyBorder="1" applyAlignment="1">
      <alignment vertical="center"/>
    </xf>
    <xf numFmtId="0" fontId="5" fillId="0" borderId="1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0" borderId="4" xfId="3" applyFont="1" applyBorder="1" applyAlignment="1">
      <alignment horizontal="right" vertical="center"/>
    </xf>
    <xf numFmtId="0" fontId="5" fillId="0" borderId="0" xfId="3" applyFont="1" applyAlignment="1">
      <alignment vertical="center"/>
    </xf>
    <xf numFmtId="189" fontId="5" fillId="0" borderId="1" xfId="1" applyNumberFormat="1" applyFont="1" applyBorder="1" applyAlignment="1">
      <alignment vertical="center"/>
    </xf>
    <xf numFmtId="197" fontId="5" fillId="0" borderId="1" xfId="0" applyNumberFormat="1" applyFont="1" applyBorder="1" applyAlignment="1">
      <alignment horizontal="center" vertical="center"/>
    </xf>
    <xf numFmtId="0" fontId="5" fillId="0" borderId="14" xfId="3" applyFont="1" applyBorder="1" applyAlignment="1">
      <alignment vertical="center"/>
    </xf>
    <xf numFmtId="0" fontId="5" fillId="0" borderId="14" xfId="3" applyFont="1" applyBorder="1" applyAlignment="1">
      <alignment horizontal="center" vertical="center"/>
    </xf>
    <xf numFmtId="0" fontId="5" fillId="0" borderId="15" xfId="3" applyFont="1" applyBorder="1" applyAlignment="1">
      <alignment vertical="center"/>
    </xf>
    <xf numFmtId="0" fontId="5" fillId="0" borderId="19" xfId="3" applyFont="1" applyBorder="1" applyAlignment="1">
      <alignment vertical="center"/>
    </xf>
    <xf numFmtId="0" fontId="5" fillId="0" borderId="21" xfId="3" applyFont="1" applyBorder="1" applyAlignment="1">
      <alignment vertical="center"/>
    </xf>
    <xf numFmtId="0" fontId="5" fillId="0" borderId="17" xfId="3" applyFont="1" applyBorder="1" applyAlignment="1">
      <alignment vertical="center"/>
    </xf>
    <xf numFmtId="0" fontId="5" fillId="0" borderId="15" xfId="3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29" xfId="0" quotePrefix="1" applyFont="1" applyBorder="1" applyAlignment="1">
      <alignment horizontal="center" vertical="center"/>
    </xf>
    <xf numFmtId="0" fontId="5" fillId="0" borderId="27" xfId="0" quotePrefix="1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189" fontId="5" fillId="0" borderId="8" xfId="1" applyNumberFormat="1" applyFont="1" applyBorder="1" applyAlignment="1">
      <alignment horizontal="right" vertical="center"/>
    </xf>
    <xf numFmtId="189" fontId="5" fillId="0" borderId="8" xfId="1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8" xfId="3" applyFont="1" applyBorder="1" applyAlignment="1">
      <alignment horizontal="center" vertical="center"/>
    </xf>
    <xf numFmtId="0" fontId="5" fillId="0" borderId="24" xfId="3" applyFont="1" applyBorder="1" applyAlignment="1">
      <alignment horizontal="center" vertical="center"/>
    </xf>
    <xf numFmtId="0" fontId="5" fillId="0" borderId="27" xfId="3" applyFont="1" applyBorder="1" applyAlignment="1">
      <alignment horizontal="center" vertical="center"/>
    </xf>
    <xf numFmtId="0" fontId="5" fillId="0" borderId="22" xfId="3" applyFont="1" applyBorder="1" applyAlignment="1">
      <alignment horizontal="center" vertical="center"/>
    </xf>
    <xf numFmtId="193" fontId="5" fillId="0" borderId="8" xfId="3" applyNumberFormat="1" applyFont="1" applyBorder="1" applyAlignment="1">
      <alignment horizontal="center" vertical="center"/>
    </xf>
    <xf numFmtId="191" fontId="5" fillId="2" borderId="8" xfId="0" applyNumberFormat="1" applyFont="1" applyFill="1" applyBorder="1" applyAlignment="1">
      <alignment horizontal="center" vertical="center"/>
    </xf>
    <xf numFmtId="0" fontId="5" fillId="0" borderId="8" xfId="3" applyFont="1" applyBorder="1" applyAlignment="1">
      <alignment vertical="center"/>
    </xf>
    <xf numFmtId="0" fontId="5" fillId="0" borderId="80" xfId="3" applyFont="1" applyBorder="1" applyAlignment="1">
      <alignment vertical="center"/>
    </xf>
    <xf numFmtId="0" fontId="5" fillId="0" borderId="82" xfId="3" applyFont="1" applyBorder="1" applyAlignment="1">
      <alignment vertical="center"/>
    </xf>
    <xf numFmtId="0" fontId="5" fillId="0" borderId="67" xfId="3" applyFont="1" applyBorder="1" applyAlignment="1">
      <alignment vertical="center"/>
    </xf>
    <xf numFmtId="0" fontId="5" fillId="0" borderId="68" xfId="3" applyFont="1" applyBorder="1" applyAlignment="1">
      <alignment vertical="center"/>
    </xf>
    <xf numFmtId="0" fontId="5" fillId="0" borderId="80" xfId="3" applyFont="1" applyBorder="1" applyAlignment="1">
      <alignment horizontal="center" vertical="center"/>
    </xf>
    <xf numFmtId="9" fontId="5" fillId="2" borderId="80" xfId="3" applyNumberFormat="1" applyFont="1" applyFill="1" applyBorder="1" applyAlignment="1">
      <alignment horizontal="center" vertical="center"/>
    </xf>
    <xf numFmtId="192" fontId="5" fillId="0" borderId="80" xfId="3" applyNumberFormat="1" applyFont="1" applyBorder="1" applyAlignment="1">
      <alignment horizontal="right" vertical="center"/>
    </xf>
    <xf numFmtId="190" fontId="5" fillId="0" borderId="80" xfId="2" applyNumberFormat="1" applyFont="1" applyBorder="1" applyAlignment="1">
      <alignment vertical="center"/>
    </xf>
    <xf numFmtId="0" fontId="5" fillId="0" borderId="33" xfId="3" applyFont="1" applyBorder="1" applyAlignment="1">
      <alignment vertical="center"/>
    </xf>
    <xf numFmtId="0" fontId="5" fillId="0" borderId="81" xfId="0" applyFont="1" applyBorder="1" applyAlignment="1">
      <alignment horizontal="left" vertical="center"/>
    </xf>
    <xf numFmtId="0" fontId="5" fillId="0" borderId="36" xfId="3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89" fontId="5" fillId="0" borderId="33" xfId="1" applyNumberFormat="1" applyFont="1" applyBorder="1" applyAlignment="1">
      <alignment vertical="center"/>
    </xf>
    <xf numFmtId="0" fontId="5" fillId="0" borderId="33" xfId="1" applyNumberFormat="1" applyFont="1" applyBorder="1" applyAlignment="1">
      <alignment horizontal="center" vertical="center"/>
    </xf>
    <xf numFmtId="190" fontId="5" fillId="0" borderId="33" xfId="1" applyNumberFormat="1" applyFont="1" applyBorder="1" applyAlignment="1">
      <alignment vertical="center"/>
    </xf>
    <xf numFmtId="191" fontId="5" fillId="0" borderId="33" xfId="2" applyNumberFormat="1" applyFont="1" applyBorder="1" applyAlignment="1">
      <alignment vertical="center"/>
    </xf>
    <xf numFmtId="189" fontId="7" fillId="8" borderId="10" xfId="1" applyNumberFormat="1" applyFont="1" applyFill="1" applyBorder="1" applyAlignment="1">
      <alignment horizontal="right" vertical="center"/>
    </xf>
    <xf numFmtId="190" fontId="5" fillId="2" borderId="10" xfId="2" applyNumberFormat="1" applyFont="1" applyFill="1" applyBorder="1" applyAlignment="1">
      <alignment vertical="center"/>
    </xf>
    <xf numFmtId="0" fontId="7" fillId="0" borderId="0" xfId="3" applyFont="1" applyBorder="1" applyAlignment="1">
      <alignment horizontal="left" vertical="center"/>
    </xf>
    <xf numFmtId="0" fontId="7" fillId="0" borderId="0" xfId="3" applyFont="1" applyBorder="1" applyAlignment="1">
      <alignment vertical="center"/>
    </xf>
    <xf numFmtId="189" fontId="7" fillId="0" borderId="0" xfId="1" applyNumberFormat="1" applyFont="1" applyAlignment="1">
      <alignment vertical="center"/>
    </xf>
    <xf numFmtId="189" fontId="7" fillId="0" borderId="0" xfId="1" applyNumberFormat="1" applyFont="1" applyBorder="1" applyAlignment="1">
      <alignment vertical="center"/>
    </xf>
    <xf numFmtId="0" fontId="7" fillId="0" borderId="0" xfId="3" applyFont="1" applyBorder="1" applyAlignment="1">
      <alignment horizontal="centerContinuous" vertical="center"/>
    </xf>
    <xf numFmtId="189" fontId="5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89" fontId="5" fillId="0" borderId="0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93" fontId="5" fillId="0" borderId="8" xfId="1" applyNumberFormat="1" applyFont="1" applyBorder="1" applyAlignment="1">
      <alignment horizontal="center" vertical="center"/>
    </xf>
    <xf numFmtId="0" fontId="5" fillId="0" borderId="55" xfId="3" applyFont="1" applyBorder="1" applyAlignment="1">
      <alignment horizontal="center" vertical="center"/>
    </xf>
    <xf numFmtId="0" fontId="5" fillId="0" borderId="56" xfId="3" applyFont="1" applyBorder="1" applyAlignment="1">
      <alignment horizontal="center" vertical="center"/>
    </xf>
    <xf numFmtId="0" fontId="5" fillId="0" borderId="57" xfId="3" applyFont="1" applyBorder="1" applyAlignment="1">
      <alignment horizontal="center" vertical="center"/>
    </xf>
    <xf numFmtId="189" fontId="5" fillId="0" borderId="58" xfId="1" applyNumberFormat="1" applyFont="1" applyBorder="1" applyAlignment="1">
      <alignment vertical="center"/>
    </xf>
    <xf numFmtId="0" fontId="5" fillId="0" borderId="24" xfId="3" applyFont="1" applyBorder="1" applyAlignment="1">
      <alignment vertical="center"/>
    </xf>
    <xf numFmtId="0" fontId="5" fillId="0" borderId="60" xfId="3" applyFont="1" applyBorder="1" applyAlignment="1">
      <alignment vertical="center"/>
    </xf>
    <xf numFmtId="0" fontId="5" fillId="0" borderId="61" xfId="3" applyFont="1" applyBorder="1" applyAlignment="1">
      <alignment vertical="center"/>
    </xf>
    <xf numFmtId="0" fontId="5" fillId="0" borderId="62" xfId="3" applyFont="1" applyBorder="1" applyAlignment="1">
      <alignment vertical="center"/>
    </xf>
    <xf numFmtId="0" fontId="5" fillId="0" borderId="63" xfId="3" applyFont="1" applyBorder="1" applyAlignment="1">
      <alignment horizontal="center" vertical="center"/>
    </xf>
    <xf numFmtId="9" fontId="5" fillId="2" borderId="22" xfId="3" applyNumberFormat="1" applyFont="1" applyFill="1" applyBorder="1" applyAlignment="1">
      <alignment horizontal="center" vertical="center"/>
    </xf>
    <xf numFmtId="192" fontId="5" fillId="0" borderId="8" xfId="3" applyNumberFormat="1" applyFont="1" applyBorder="1" applyAlignment="1">
      <alignment horizontal="right" vertical="center"/>
    </xf>
    <xf numFmtId="190" fontId="5" fillId="0" borderId="8" xfId="2" applyNumberFormat="1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3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vertical="center"/>
    </xf>
    <xf numFmtId="0" fontId="5" fillId="0" borderId="77" xfId="0" applyFont="1" applyBorder="1" applyAlignment="1" applyProtection="1">
      <alignment vertical="center"/>
    </xf>
    <xf numFmtId="0" fontId="5" fillId="0" borderId="64" xfId="3" applyFont="1" applyBorder="1" applyAlignment="1">
      <alignment vertical="center"/>
    </xf>
    <xf numFmtId="0" fontId="5" fillId="0" borderId="36" xfId="3" applyFont="1" applyBorder="1" applyAlignment="1">
      <alignment vertical="center"/>
    </xf>
    <xf numFmtId="0" fontId="5" fillId="0" borderId="35" xfId="3" applyFont="1" applyBorder="1" applyAlignment="1">
      <alignment vertical="center"/>
    </xf>
    <xf numFmtId="9" fontId="5" fillId="2" borderId="59" xfId="3" applyNumberFormat="1" applyFont="1" applyFill="1" applyBorder="1" applyAlignment="1">
      <alignment horizontal="center" vertical="center"/>
    </xf>
    <xf numFmtId="0" fontId="5" fillId="3" borderId="73" xfId="3" applyFont="1" applyFill="1" applyBorder="1" applyAlignment="1" applyProtection="1">
      <alignment horizontal="center" vertical="center"/>
    </xf>
    <xf numFmtId="0" fontId="5" fillId="3" borderId="3" xfId="3" applyFont="1" applyFill="1" applyBorder="1" applyAlignment="1" applyProtection="1">
      <alignment horizontal="center" vertical="center"/>
    </xf>
    <xf numFmtId="190" fontId="5" fillId="7" borderId="3" xfId="1" applyNumberFormat="1" applyFont="1" applyFill="1" applyBorder="1" applyAlignment="1" applyProtection="1">
      <alignment vertical="center"/>
    </xf>
    <xf numFmtId="193" fontId="5" fillId="7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9" fontId="5" fillId="0" borderId="3" xfId="0" applyNumberFormat="1" applyFont="1" applyBorder="1" applyAlignment="1" applyProtection="1">
      <alignment horizontal="center" vertical="center"/>
    </xf>
    <xf numFmtId="0" fontId="5" fillId="0" borderId="65" xfId="3" applyFont="1" applyBorder="1" applyAlignment="1">
      <alignment vertical="center"/>
    </xf>
    <xf numFmtId="0" fontId="5" fillId="0" borderId="27" xfId="3" applyFont="1" applyBorder="1" applyAlignment="1">
      <alignment vertical="center"/>
    </xf>
    <xf numFmtId="0" fontId="5" fillId="0" borderId="22" xfId="3" applyFont="1" applyBorder="1" applyAlignment="1">
      <alignment vertical="center"/>
    </xf>
    <xf numFmtId="9" fontId="5" fillId="0" borderId="8" xfId="3" applyNumberFormat="1" applyFont="1" applyBorder="1" applyAlignment="1">
      <alignment horizontal="right" vertical="center"/>
    </xf>
    <xf numFmtId="191" fontId="5" fillId="0" borderId="8" xfId="2" applyNumberFormat="1" applyFont="1" applyBorder="1" applyAlignment="1">
      <alignment vertical="center"/>
    </xf>
    <xf numFmtId="0" fontId="5" fillId="0" borderId="74" xfId="0" applyFont="1" applyBorder="1" applyAlignment="1">
      <alignment vertical="center"/>
    </xf>
    <xf numFmtId="0" fontId="5" fillId="3" borderId="75" xfId="0" applyFont="1" applyFill="1" applyBorder="1" applyAlignment="1" applyProtection="1">
      <alignment horizontal="center" vertical="center"/>
    </xf>
    <xf numFmtId="193" fontId="5" fillId="6" borderId="5" xfId="0" applyNumberFormat="1" applyFont="1" applyFill="1" applyBorder="1" applyAlignment="1" applyProtection="1">
      <alignment horizontal="center" vertical="center"/>
    </xf>
    <xf numFmtId="193" fontId="5" fillId="7" borderId="78" xfId="0" applyNumberFormat="1" applyFont="1" applyFill="1" applyBorder="1" applyAlignment="1" applyProtection="1">
      <alignment horizontal="center" vertical="center"/>
    </xf>
    <xf numFmtId="0" fontId="5" fillId="0" borderId="71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193" fontId="5" fillId="0" borderId="72" xfId="0" applyNumberFormat="1" applyFont="1" applyBorder="1" applyAlignment="1" applyProtection="1">
      <alignment horizontal="center" vertical="center"/>
    </xf>
    <xf numFmtId="0" fontId="5" fillId="5" borderId="76" xfId="0" applyFont="1" applyFill="1" applyBorder="1" applyAlignment="1" applyProtection="1">
      <alignment horizontal="center" vertical="center"/>
    </xf>
    <xf numFmtId="193" fontId="5" fillId="9" borderId="6" xfId="0" applyNumberFormat="1" applyFont="1" applyFill="1" applyBorder="1" applyAlignment="1" applyProtection="1">
      <alignment horizontal="right" vertical="center"/>
    </xf>
    <xf numFmtId="193" fontId="7" fillId="9" borderId="79" xfId="0" applyNumberFormat="1" applyFont="1" applyFill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25" xfId="3" applyFont="1" applyBorder="1" applyAlignment="1">
      <alignment vertical="center"/>
    </xf>
    <xf numFmtId="0" fontId="5" fillId="0" borderId="66" xfId="3" applyFont="1" applyBorder="1" applyAlignment="1">
      <alignment vertical="center"/>
    </xf>
    <xf numFmtId="9" fontId="5" fillId="2" borderId="69" xfId="3" applyNumberFormat="1" applyFont="1" applyFill="1" applyBorder="1" applyAlignment="1">
      <alignment horizontal="center" vertical="center"/>
    </xf>
    <xf numFmtId="9" fontId="5" fillId="2" borderId="23" xfId="3" applyNumberFormat="1" applyFont="1" applyFill="1" applyBorder="1" applyAlignment="1">
      <alignment horizontal="center" vertical="center"/>
    </xf>
    <xf numFmtId="0" fontId="5" fillId="0" borderId="9" xfId="3" applyFont="1" applyBorder="1" applyAlignment="1">
      <alignment vertical="center"/>
    </xf>
    <xf numFmtId="190" fontId="5" fillId="0" borderId="9" xfId="2" applyNumberFormat="1" applyFont="1" applyBorder="1" applyAlignment="1">
      <alignment vertical="center"/>
    </xf>
    <xf numFmtId="189" fontId="7" fillId="8" borderId="3" xfId="1" applyNumberFormat="1" applyFont="1" applyFill="1" applyBorder="1" applyAlignment="1">
      <alignment horizontal="right" vertical="center"/>
    </xf>
    <xf numFmtId="190" fontId="5" fillId="2" borderId="3" xfId="2" applyNumberFormat="1" applyFont="1" applyFill="1" applyBorder="1" applyAlignment="1">
      <alignment vertical="center"/>
    </xf>
    <xf numFmtId="193" fontId="5" fillId="0" borderId="0" xfId="0" applyNumberFormat="1" applyFont="1" applyAlignment="1">
      <alignment vertical="center"/>
    </xf>
    <xf numFmtId="189" fontId="7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9" fontId="5" fillId="0" borderId="1" xfId="1" applyNumberFormat="1" applyFont="1" applyBorder="1" applyAlignment="1">
      <alignment vertical="center"/>
    </xf>
    <xf numFmtId="189" fontId="5" fillId="0" borderId="1" xfId="1" applyNumberFormat="1" applyFont="1" applyBorder="1" applyAlignment="1">
      <alignment horizontal="left" vertical="center"/>
    </xf>
    <xf numFmtId="198" fontId="5" fillId="0" borderId="1" xfId="0" applyNumberFormat="1" applyFont="1" applyBorder="1" applyAlignment="1">
      <alignment vertical="center"/>
    </xf>
    <xf numFmtId="199" fontId="5" fillId="0" borderId="1" xfId="0" applyNumberFormat="1" applyFont="1" applyBorder="1" applyAlignment="1">
      <alignment horizontal="left" vertical="center"/>
    </xf>
    <xf numFmtId="0" fontId="5" fillId="0" borderId="30" xfId="0" applyFont="1" applyBorder="1" applyAlignment="1">
      <alignment vertical="center"/>
    </xf>
    <xf numFmtId="189" fontId="5" fillId="0" borderId="30" xfId="1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189" fontId="7" fillId="0" borderId="31" xfId="1" applyNumberFormat="1" applyFont="1" applyBorder="1" applyAlignment="1">
      <alignment horizontal="center" vertical="center"/>
    </xf>
    <xf numFmtId="189" fontId="7" fillId="0" borderId="31" xfId="1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189" fontId="7" fillId="0" borderId="15" xfId="1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189" fontId="5" fillId="0" borderId="33" xfId="1" applyNumberFormat="1" applyFont="1" applyBorder="1" applyAlignment="1">
      <alignment horizontal="right" vertical="center"/>
    </xf>
    <xf numFmtId="189" fontId="5" fillId="0" borderId="8" xfId="1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190" fontId="5" fillId="2" borderId="9" xfId="1" applyNumberFormat="1" applyFont="1" applyFill="1" applyBorder="1" applyAlignment="1">
      <alignment horizontal="center" vertical="center"/>
    </xf>
    <xf numFmtId="190" fontId="5" fillId="0" borderId="9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89" fontId="5" fillId="0" borderId="3" xfId="1" applyNumberFormat="1" applyFont="1" applyBorder="1" applyAlignment="1">
      <alignment horizontal="right" vertical="center"/>
    </xf>
    <xf numFmtId="189" fontId="5" fillId="0" borderId="3" xfId="1" applyNumberFormat="1" applyFont="1" applyBorder="1" applyAlignment="1">
      <alignment vertical="center"/>
    </xf>
    <xf numFmtId="189" fontId="7" fillId="8" borderId="7" xfId="1" applyNumberFormat="1" applyFont="1" applyFill="1" applyBorder="1" applyAlignment="1">
      <alignment horizontal="right" vertical="center"/>
    </xf>
    <xf numFmtId="189" fontId="5" fillId="0" borderId="0" xfId="0" applyNumberFormat="1" applyFont="1" applyAlignment="1">
      <alignment vertical="center"/>
    </xf>
    <xf numFmtId="0" fontId="5" fillId="0" borderId="6" xfId="0" quotePrefix="1" applyFont="1" applyBorder="1" applyAlignment="1">
      <alignment horizontal="center" vertical="center"/>
    </xf>
    <xf numFmtId="189" fontId="7" fillId="0" borderId="1" xfId="1" applyNumberFormat="1" applyFont="1" applyBorder="1" applyAlignment="1">
      <alignment vertical="center"/>
    </xf>
    <xf numFmtId="189" fontId="5" fillId="0" borderId="5" xfId="1" applyNumberFormat="1" applyFont="1" applyBorder="1" applyAlignment="1">
      <alignment horizontal="right" vertical="center"/>
    </xf>
    <xf numFmtId="189" fontId="5" fillId="0" borderId="0" xfId="1" applyNumberFormat="1" applyFont="1" applyAlignment="1">
      <alignment vertical="center"/>
    </xf>
    <xf numFmtId="17" fontId="5" fillId="0" borderId="0" xfId="0" applyNumberFormat="1" applyFont="1" applyFill="1" applyBorder="1" applyAlignment="1">
      <alignment vertical="center"/>
    </xf>
    <xf numFmtId="3" fontId="5" fillId="0" borderId="3" xfId="7" applyNumberFormat="1" applyFont="1" applyFill="1" applyBorder="1" applyAlignment="1">
      <alignment horizontal="center"/>
    </xf>
    <xf numFmtId="189" fontId="5" fillId="0" borderId="3" xfId="7" applyNumberFormat="1" applyFont="1" applyFill="1" applyBorder="1"/>
    <xf numFmtId="189" fontId="5" fillId="0" borderId="3" xfId="7" applyNumberFormat="1" applyFont="1" applyFill="1" applyBorder="1" applyAlignment="1">
      <alignment horizontal="right"/>
    </xf>
    <xf numFmtId="189" fontId="5" fillId="0" borderId="3" xfId="7" applyNumberFormat="1" applyFont="1" applyFill="1" applyBorder="1" applyAlignment="1">
      <alignment horizontal="center"/>
    </xf>
    <xf numFmtId="189" fontId="5" fillId="15" borderId="3" xfId="7" applyNumberFormat="1" applyFont="1" applyFill="1" applyBorder="1"/>
    <xf numFmtId="189" fontId="5" fillId="15" borderId="3" xfId="7" applyNumberFormat="1" applyFont="1" applyFill="1" applyBorder="1" applyAlignment="1">
      <alignment horizontal="right"/>
    </xf>
    <xf numFmtId="189" fontId="5" fillId="15" borderId="3" xfId="9" applyNumberFormat="1" applyFont="1" applyFill="1" applyBorder="1" applyAlignment="1">
      <alignment horizontal="center"/>
    </xf>
    <xf numFmtId="189" fontId="5" fillId="0" borderId="3" xfId="7" applyNumberFormat="1" applyFont="1" applyBorder="1"/>
    <xf numFmtId="3" fontId="5" fillId="15" borderId="3" xfId="7" applyNumberFormat="1" applyFont="1" applyFill="1" applyBorder="1" applyAlignment="1">
      <alignment horizontal="center" vertical="center"/>
    </xf>
    <xf numFmtId="189" fontId="5" fillId="15" borderId="3" xfId="7" applyNumberFormat="1" applyFont="1" applyFill="1" applyBorder="1" applyAlignment="1">
      <alignment vertical="center"/>
    </xf>
    <xf numFmtId="189" fontId="5" fillId="15" borderId="3" xfId="9" applyNumberFormat="1" applyFont="1" applyFill="1" applyBorder="1" applyAlignment="1">
      <alignment vertical="center"/>
    </xf>
    <xf numFmtId="189" fontId="5" fillId="15" borderId="3" xfId="7" applyNumberFormat="1" applyFont="1" applyFill="1" applyBorder="1" applyAlignment="1">
      <alignment horizontal="center"/>
    </xf>
    <xf numFmtId="3" fontId="5" fillId="0" borderId="3" xfId="7" applyNumberFormat="1" applyFont="1" applyBorder="1" applyAlignment="1">
      <alignment horizontal="center"/>
    </xf>
    <xf numFmtId="189" fontId="5" fillId="0" borderId="3" xfId="7" applyNumberFormat="1" applyFont="1" applyBorder="1" applyAlignment="1">
      <alignment horizontal="right"/>
    </xf>
    <xf numFmtId="0" fontId="5" fillId="0" borderId="3" xfId="0" quotePrefix="1" applyFont="1" applyBorder="1"/>
    <xf numFmtId="189" fontId="5" fillId="0" borderId="3" xfId="7" applyNumberFormat="1" applyFont="1" applyBorder="1" applyAlignment="1">
      <alignment horizontal="center"/>
    </xf>
    <xf numFmtId="189" fontId="5" fillId="0" borderId="6" xfId="7" applyNumberFormat="1" applyFont="1" applyBorder="1" applyAlignment="1">
      <alignment horizontal="center"/>
    </xf>
    <xf numFmtId="0" fontId="5" fillId="15" borderId="3" xfId="10" quotePrefix="1" applyFont="1" applyFill="1" applyBorder="1"/>
    <xf numFmtId="3" fontId="5" fillId="15" borderId="3" xfId="7" quotePrefix="1" applyNumberFormat="1" applyFont="1" applyFill="1" applyBorder="1" applyAlignment="1">
      <alignment horizontal="center"/>
    </xf>
    <xf numFmtId="0" fontId="5" fillId="15" borderId="3" xfId="0" quotePrefix="1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5" fillId="15" borderId="3" xfId="0" applyFont="1" applyFill="1" applyBorder="1" applyAlignment="1">
      <alignment horizontal="center"/>
    </xf>
    <xf numFmtId="189" fontId="7" fillId="0" borderId="3" xfId="4" applyNumberFormat="1" applyFont="1" applyFill="1" applyBorder="1" applyAlignment="1">
      <alignment horizontal="center"/>
    </xf>
    <xf numFmtId="189" fontId="7" fillId="0" borderId="5" xfId="4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19" fillId="0" borderId="31" xfId="0" applyFont="1" applyFill="1" applyBorder="1" applyAlignment="1">
      <alignment horizontal="left" vertical="center"/>
    </xf>
    <xf numFmtId="190" fontId="7" fillId="0" borderId="31" xfId="4" applyNumberFormat="1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189" fontId="5" fillId="0" borderId="6" xfId="1" applyNumberFormat="1" applyFont="1" applyFill="1" applyBorder="1" applyAlignment="1">
      <alignment horizontal="center"/>
    </xf>
    <xf numFmtId="189" fontId="5" fillId="0" borderId="5" xfId="1" applyNumberFormat="1" applyFont="1" applyFill="1" applyBorder="1" applyAlignment="1">
      <alignment horizontal="center"/>
    </xf>
    <xf numFmtId="188" fontId="5" fillId="0" borderId="3" xfId="1" applyFont="1" applyFill="1" applyBorder="1"/>
    <xf numFmtId="189" fontId="5" fillId="0" borderId="6" xfId="4" applyNumberFormat="1" applyFont="1" applyFill="1" applyBorder="1" applyAlignment="1">
      <alignment horizontal="center" vertical="center"/>
    </xf>
    <xf numFmtId="189" fontId="7" fillId="0" borderId="7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189" fontId="7" fillId="0" borderId="12" xfId="1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shrinkToFit="1"/>
    </xf>
    <xf numFmtId="190" fontId="5" fillId="3" borderId="0" xfId="0" applyNumberFormat="1" applyFont="1" applyFill="1" applyBorder="1"/>
    <xf numFmtId="189" fontId="5" fillId="0" borderId="6" xfId="4" applyNumberFormat="1" applyFont="1" applyBorder="1" applyAlignment="1">
      <alignment horizontal="right"/>
    </xf>
    <xf numFmtId="189" fontId="5" fillId="0" borderId="5" xfId="4" applyNumberFormat="1" applyFont="1" applyBorder="1" applyAlignment="1">
      <alignment horizontal="left"/>
    </xf>
    <xf numFmtId="0" fontId="5" fillId="0" borderId="3" xfId="0" applyFont="1" applyFill="1" applyBorder="1" applyAlignment="1">
      <alignment vertical="center" shrinkToFit="1"/>
    </xf>
    <xf numFmtId="189" fontId="5" fillId="0" borderId="10" xfId="4" applyNumberFormat="1" applyFont="1" applyBorder="1"/>
    <xf numFmtId="189" fontId="5" fillId="0" borderId="3" xfId="0" applyNumberFormat="1" applyFont="1" applyFill="1" applyBorder="1"/>
    <xf numFmtId="4" fontId="5" fillId="0" borderId="3" xfId="0" applyNumberFormat="1" applyFont="1" applyFill="1" applyBorder="1" applyAlignment="1">
      <alignment horizontal="center" vertical="center"/>
    </xf>
    <xf numFmtId="190" fontId="7" fillId="0" borderId="31" xfId="1" applyNumberFormat="1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190" fontId="7" fillId="0" borderId="15" xfId="1" applyNumberFormat="1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8" borderId="3" xfId="0" applyFont="1" applyFill="1" applyBorder="1" applyAlignment="1">
      <alignment vertical="center"/>
    </xf>
    <xf numFmtId="188" fontId="5" fillId="0" borderId="3" xfId="4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3" fontId="5" fillId="15" borderId="3" xfId="4" quotePrefix="1" applyNumberFormat="1" applyFont="1" applyFill="1" applyBorder="1" applyAlignment="1">
      <alignment horizontal="center" vertical="center"/>
    </xf>
    <xf numFmtId="1" fontId="5" fillId="15" borderId="3" xfId="0" applyNumberFormat="1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5" fillId="15" borderId="5" xfId="0" applyFont="1" applyFill="1" applyBorder="1"/>
    <xf numFmtId="0" fontId="7" fillId="15" borderId="3" xfId="0" applyFont="1" applyFill="1" applyBorder="1"/>
    <xf numFmtId="0" fontId="5" fillId="15" borderId="0" xfId="0" applyFont="1" applyFill="1" applyAlignment="1">
      <alignment vertical="center"/>
    </xf>
    <xf numFmtId="188" fontId="5" fillId="0" borderId="0" xfId="1" applyFont="1"/>
    <xf numFmtId="49" fontId="7" fillId="0" borderId="1" xfId="1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189" fontId="7" fillId="0" borderId="0" xfId="1" applyNumberFormat="1" applyFont="1" applyAlignment="1">
      <alignment horizontal="center" vertical="center"/>
    </xf>
    <xf numFmtId="196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8" xfId="3" applyFont="1" applyBorder="1" applyAlignment="1">
      <alignment horizontal="center" vertical="center"/>
    </xf>
    <xf numFmtId="0" fontId="5" fillId="0" borderId="20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89" fontId="7" fillId="0" borderId="11" xfId="1" applyNumberFormat="1" applyFont="1" applyFill="1" applyBorder="1" applyAlignment="1">
      <alignment horizontal="center" vertical="center"/>
    </xf>
    <xf numFmtId="189" fontId="7" fillId="0" borderId="12" xfId="1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90" fontId="7" fillId="0" borderId="14" xfId="1" applyNumberFormat="1" applyFont="1" applyFill="1" applyBorder="1" applyAlignment="1">
      <alignment horizontal="center" vertical="center"/>
    </xf>
    <xf numFmtId="190" fontId="7" fillId="0" borderId="15" xfId="1" applyNumberFormat="1" applyFont="1" applyFill="1" applyBorder="1" applyAlignment="1">
      <alignment horizontal="center" vertical="center"/>
    </xf>
    <xf numFmtId="189" fontId="5" fillId="0" borderId="6" xfId="1" applyNumberFormat="1" applyFont="1" applyFill="1" applyBorder="1" applyAlignment="1">
      <alignment horizontal="center" vertical="center"/>
    </xf>
    <xf numFmtId="189" fontId="5" fillId="0" borderId="5" xfId="1" applyNumberFormat="1" applyFont="1" applyFill="1" applyBorder="1" applyAlignment="1">
      <alignment horizontal="center" vertical="center"/>
    </xf>
    <xf numFmtId="189" fontId="5" fillId="0" borderId="6" xfId="1" applyNumberFormat="1" applyFont="1" applyFill="1" applyBorder="1" applyAlignment="1">
      <alignment horizontal="center"/>
    </xf>
    <xf numFmtId="189" fontId="5" fillId="0" borderId="5" xfId="1" applyNumberFormat="1" applyFont="1" applyFill="1" applyBorder="1" applyAlignment="1">
      <alignment horizontal="center"/>
    </xf>
    <xf numFmtId="189" fontId="5" fillId="0" borderId="6" xfId="7" applyNumberFormat="1" applyFont="1" applyFill="1" applyBorder="1" applyAlignment="1">
      <alignment horizontal="center"/>
    </xf>
    <xf numFmtId="189" fontId="5" fillId="0" borderId="5" xfId="7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9" fontId="10" fillId="8" borderId="49" xfId="6" applyFont="1" applyFill="1" applyBorder="1" applyAlignment="1">
      <alignment horizontal="center" vertical="center"/>
    </xf>
    <xf numFmtId="9" fontId="10" fillId="8" borderId="50" xfId="6" applyFont="1" applyFill="1" applyBorder="1" applyAlignment="1">
      <alignment horizontal="center" vertical="center"/>
    </xf>
    <xf numFmtId="9" fontId="10" fillId="8" borderId="51" xfId="6" applyFont="1" applyFill="1" applyBorder="1" applyAlignment="1">
      <alignment horizontal="center" vertical="center"/>
    </xf>
    <xf numFmtId="0" fontId="9" fillId="8" borderId="46" xfId="0" applyFont="1" applyFill="1" applyBorder="1" applyAlignment="1">
      <alignment horizontal="center" vertical="center"/>
    </xf>
    <xf numFmtId="0" fontId="9" fillId="8" borderId="47" xfId="0" applyFont="1" applyFill="1" applyBorder="1" applyAlignment="1">
      <alignment horizontal="center" vertical="center"/>
    </xf>
    <xf numFmtId="0" fontId="9" fillId="8" borderId="48" xfId="0" applyFont="1" applyFill="1" applyBorder="1" applyAlignment="1">
      <alignment horizontal="center" vertical="center"/>
    </xf>
    <xf numFmtId="9" fontId="16" fillId="8" borderId="49" xfId="6" applyFont="1" applyFill="1" applyBorder="1" applyAlignment="1">
      <alignment horizontal="center" vertical="center"/>
    </xf>
    <xf numFmtId="9" fontId="16" fillId="8" borderId="50" xfId="6" applyFont="1" applyFill="1" applyBorder="1" applyAlignment="1">
      <alignment horizontal="center" vertical="center"/>
    </xf>
    <xf numFmtId="9" fontId="16" fillId="8" borderId="51" xfId="6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1" xfId="0" applyFont="1" applyFill="1" applyBorder="1" applyAlignment="1" applyProtection="1">
      <alignment vertical="center"/>
      <protection locked="0"/>
    </xf>
    <xf numFmtId="0" fontId="25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25" fillId="0" borderId="30" xfId="0" applyFont="1" applyFill="1" applyBorder="1" applyAlignment="1">
      <alignment horizontal="left" vertical="center" shrinkToFit="1"/>
    </xf>
    <xf numFmtId="0" fontId="4" fillId="0" borderId="30" xfId="0" applyFont="1" applyFill="1" applyBorder="1" applyAlignment="1">
      <alignment vertical="center"/>
    </xf>
    <xf numFmtId="0" fontId="25" fillId="0" borderId="30" xfId="0" applyFont="1" applyFill="1" applyBorder="1" applyAlignment="1">
      <alignment vertical="center"/>
    </xf>
    <xf numFmtId="0" fontId="25" fillId="0" borderId="14" xfId="0" applyFont="1" applyFill="1" applyBorder="1" applyAlignment="1">
      <alignment horizontal="center" vertical="center"/>
    </xf>
    <xf numFmtId="190" fontId="25" fillId="0" borderId="14" xfId="1" applyNumberFormat="1" applyFont="1" applyFill="1" applyBorder="1" applyAlignment="1">
      <alignment horizontal="center" vertical="center"/>
    </xf>
    <xf numFmtId="189" fontId="25" fillId="0" borderId="11" xfId="1" applyNumberFormat="1" applyFont="1" applyFill="1" applyBorder="1" applyAlignment="1">
      <alignment horizontal="center" vertical="center"/>
    </xf>
    <xf numFmtId="189" fontId="25" fillId="0" borderId="12" xfId="1" applyNumberFormat="1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5" fillId="0" borderId="15" xfId="0" applyFont="1" applyFill="1" applyBorder="1" applyAlignment="1">
      <alignment horizontal="center" vertical="center"/>
    </xf>
    <xf numFmtId="190" fontId="25" fillId="0" borderId="15" xfId="1" applyNumberFormat="1" applyFont="1" applyFill="1" applyBorder="1" applyAlignment="1">
      <alignment horizontal="center" vertical="center"/>
    </xf>
    <xf numFmtId="189" fontId="4" fillId="0" borderId="15" xfId="1" applyNumberFormat="1" applyFont="1" applyFill="1" applyBorder="1" applyAlignment="1">
      <alignment horizontal="center" vertical="center"/>
    </xf>
    <xf numFmtId="189" fontId="4" fillId="0" borderId="17" xfId="1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right" vertical="center"/>
    </xf>
    <xf numFmtId="0" fontId="26" fillId="0" borderId="3" xfId="0" applyFont="1" applyBorder="1" applyAlignment="1">
      <alignment horizontal="center"/>
    </xf>
    <xf numFmtId="3" fontId="4" fillId="0" borderId="3" xfId="4" applyNumberFormat="1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89" fontId="4" fillId="0" borderId="3" xfId="4" applyNumberFormat="1" applyFont="1" applyBorder="1"/>
    <xf numFmtId="189" fontId="4" fillId="0" borderId="5" xfId="4" applyNumberFormat="1" applyFont="1" applyBorder="1"/>
    <xf numFmtId="0" fontId="4" fillId="0" borderId="6" xfId="0" applyFont="1" applyFill="1" applyBorder="1"/>
    <xf numFmtId="0" fontId="25" fillId="0" borderId="10" xfId="0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vertical="center"/>
    </xf>
    <xf numFmtId="0" fontId="25" fillId="0" borderId="3" xfId="0" applyFont="1" applyFill="1" applyBorder="1" applyAlignment="1">
      <alignment horizontal="center"/>
    </xf>
    <xf numFmtId="0" fontId="26" fillId="0" borderId="3" xfId="0" applyFont="1" applyBorder="1"/>
    <xf numFmtId="3" fontId="4" fillId="0" borderId="3" xfId="4" applyNumberFormat="1" applyFont="1" applyBorder="1" applyAlignment="1">
      <alignment horizontal="center"/>
    </xf>
    <xf numFmtId="189" fontId="4" fillId="0" borderId="3" xfId="4" applyNumberFormat="1" applyFont="1" applyBorder="1" applyAlignment="1">
      <alignment horizontal="center"/>
    </xf>
    <xf numFmtId="189" fontId="4" fillId="0" borderId="3" xfId="4" applyNumberFormat="1" applyFont="1" applyBorder="1" applyAlignment="1">
      <alignment horizontal="right"/>
    </xf>
    <xf numFmtId="189" fontId="4" fillId="0" borderId="6" xfId="0" applyNumberFormat="1" applyFont="1" applyFill="1" applyBorder="1"/>
    <xf numFmtId="0" fontId="4" fillId="0" borderId="3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201" fontId="4" fillId="0" borderId="3" xfId="4" applyNumberFormat="1" applyFont="1" applyBorder="1" applyAlignment="1">
      <alignment horizontal="center"/>
    </xf>
    <xf numFmtId="0" fontId="4" fillId="3" borderId="0" xfId="0" applyFont="1" applyFill="1"/>
    <xf numFmtId="4" fontId="4" fillId="0" borderId="3" xfId="4" applyNumberFormat="1" applyFont="1" applyBorder="1" applyAlignment="1">
      <alignment horizontal="center"/>
    </xf>
    <xf numFmtId="205" fontId="4" fillId="0" borderId="3" xfId="4" applyNumberFormat="1" applyFont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201" fontId="4" fillId="0" borderId="3" xfId="1" applyNumberFormat="1" applyFont="1" applyFill="1" applyBorder="1" applyAlignment="1">
      <alignment horizontal="center" vertical="center"/>
    </xf>
    <xf numFmtId="189" fontId="4" fillId="0" borderId="5" xfId="0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1" applyNumberFormat="1" applyFont="1" applyFill="1" applyBorder="1" applyAlignment="1">
      <alignment horizontal="center" vertical="center"/>
    </xf>
    <xf numFmtId="189" fontId="4" fillId="15" borderId="3" xfId="1" applyNumberFormat="1" applyFont="1" applyFill="1" applyBorder="1" applyAlignment="1">
      <alignment horizontal="right" vertical="center"/>
    </xf>
    <xf numFmtId="189" fontId="4" fillId="15" borderId="3" xfId="1" applyNumberFormat="1" applyFont="1" applyFill="1" applyBorder="1" applyAlignment="1">
      <alignment horizontal="center" vertical="center"/>
    </xf>
    <xf numFmtId="189" fontId="4" fillId="15" borderId="5" xfId="0" applyNumberFormat="1" applyFont="1" applyFill="1" applyBorder="1" applyAlignment="1">
      <alignment vertical="center"/>
    </xf>
    <xf numFmtId="189" fontId="4" fillId="15" borderId="72" xfId="0" applyNumberFormat="1" applyFont="1" applyFill="1" applyBorder="1" applyAlignment="1">
      <alignment vertical="center"/>
    </xf>
    <xf numFmtId="3" fontId="4" fillId="0" borderId="0" xfId="0" applyNumberFormat="1" applyFont="1" applyBorder="1"/>
    <xf numFmtId="1" fontId="4" fillId="0" borderId="3" xfId="0" applyNumberFormat="1" applyFont="1" applyFill="1" applyBorder="1" applyAlignment="1">
      <alignment horizontal="center" vertical="center"/>
    </xf>
    <xf numFmtId="189" fontId="4" fillId="0" borderId="3" xfId="1" applyNumberFormat="1" applyFont="1" applyFill="1" applyBorder="1" applyAlignment="1">
      <alignment horizontal="right" vertical="center"/>
    </xf>
    <xf numFmtId="189" fontId="4" fillId="0" borderId="72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/>
    </xf>
    <xf numFmtId="189" fontId="4" fillId="0" borderId="3" xfId="1" applyNumberFormat="1" applyFont="1" applyFill="1" applyBorder="1"/>
    <xf numFmtId="189" fontId="4" fillId="15" borderId="3" xfId="1" applyNumberFormat="1" applyFont="1" applyFill="1" applyBorder="1" applyAlignment="1">
      <alignment horizontal="right"/>
    </xf>
    <xf numFmtId="189" fontId="4" fillId="0" borderId="6" xfId="1" applyNumberFormat="1" applyFont="1" applyFill="1" applyBorder="1" applyAlignment="1">
      <alignment horizontal="center"/>
    </xf>
    <xf numFmtId="190" fontId="4" fillId="0" borderId="5" xfId="1" applyNumberFormat="1" applyFont="1" applyFill="1" applyBorder="1"/>
    <xf numFmtId="189" fontId="4" fillId="0" borderId="0" xfId="0" applyNumberFormat="1" applyFont="1"/>
    <xf numFmtId="189" fontId="4" fillId="0" borderId="0" xfId="0" applyNumberFormat="1" applyFont="1" applyBorder="1"/>
    <xf numFmtId="189" fontId="4" fillId="0" borderId="3" xfId="1" applyNumberFormat="1" applyFont="1" applyFill="1" applyBorder="1" applyAlignment="1">
      <alignment horizontal="right"/>
    </xf>
    <xf numFmtId="189" fontId="4" fillId="0" borderId="3" xfId="1" applyNumberFormat="1" applyFont="1" applyFill="1" applyBorder="1" applyAlignment="1">
      <alignment horizontal="center"/>
    </xf>
    <xf numFmtId="190" fontId="25" fillId="16" borderId="3" xfId="1" applyNumberFormat="1" applyFont="1" applyFill="1" applyBorder="1" applyAlignment="1">
      <alignment vertical="center"/>
    </xf>
    <xf numFmtId="0" fontId="26" fillId="0" borderId="3" xfId="0" applyFont="1" applyFill="1" applyBorder="1"/>
    <xf numFmtId="189" fontId="4" fillId="0" borderId="3" xfId="4" applyNumberFormat="1" applyFont="1" applyFill="1" applyBorder="1"/>
    <xf numFmtId="189" fontId="4" fillId="0" borderId="3" xfId="4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vertical="center"/>
    </xf>
    <xf numFmtId="0" fontId="4" fillId="0" borderId="5" xfId="0" applyFont="1" applyBorder="1"/>
    <xf numFmtId="0" fontId="4" fillId="0" borderId="5" xfId="0" applyFont="1" applyFill="1" applyBorder="1" applyAlignment="1">
      <alignment horizontal="center"/>
    </xf>
    <xf numFmtId="189" fontId="4" fillId="15" borderId="10" xfId="4" applyNumberFormat="1" applyFont="1" applyFill="1" applyBorder="1" applyAlignment="1">
      <alignment horizontal="right"/>
    </xf>
    <xf numFmtId="189" fontId="4" fillId="0" borderId="12" xfId="4" applyNumberFormat="1" applyFont="1" applyBorder="1" applyAlignment="1">
      <alignment horizontal="right"/>
    </xf>
    <xf numFmtId="189" fontId="4" fillId="0" borderId="10" xfId="4" applyNumberFormat="1" applyFont="1" applyBorder="1" applyAlignment="1">
      <alignment horizontal="right"/>
    </xf>
    <xf numFmtId="206" fontId="4" fillId="0" borderId="3" xfId="4" applyNumberFormat="1" applyFont="1" applyBorder="1" applyAlignment="1">
      <alignment horizontal="center"/>
    </xf>
    <xf numFmtId="3" fontId="4" fillId="0" borderId="3" xfId="4" applyNumberFormat="1" applyFont="1" applyFill="1" applyBorder="1" applyAlignment="1">
      <alignment horizontal="center"/>
    </xf>
    <xf numFmtId="189" fontId="4" fillId="0" borderId="10" xfId="4" applyNumberFormat="1" applyFont="1" applyBorder="1" applyAlignment="1">
      <alignment horizontal="center"/>
    </xf>
    <xf numFmtId="189" fontId="4" fillId="0" borderId="12" xfId="4" applyNumberFormat="1" applyFont="1" applyBorder="1" applyAlignment="1">
      <alignment horizontal="center"/>
    </xf>
    <xf numFmtId="189" fontId="4" fillId="0" borderId="6" xfId="4" applyNumberFormat="1" applyFont="1" applyFill="1" applyBorder="1" applyAlignment="1">
      <alignment horizontal="right"/>
    </xf>
    <xf numFmtId="189" fontId="4" fillId="0" borderId="5" xfId="4" applyNumberFormat="1" applyFont="1" applyFill="1" applyBorder="1" applyAlignment="1"/>
    <xf numFmtId="0" fontId="25" fillId="0" borderId="6" xfId="0" applyFont="1" applyFill="1" applyBorder="1" applyAlignment="1">
      <alignment horizontal="center"/>
    </xf>
    <xf numFmtId="4" fontId="4" fillId="0" borderId="3" xfId="1" applyNumberFormat="1" applyFont="1" applyFill="1" applyBorder="1" applyAlignment="1">
      <alignment horizontal="center"/>
    </xf>
    <xf numFmtId="190" fontId="4" fillId="0" borderId="0" xfId="0" applyNumberFormat="1" applyFont="1" applyFill="1" applyAlignment="1">
      <alignment vertical="center"/>
    </xf>
    <xf numFmtId="0" fontId="25" fillId="0" borderId="3" xfId="0" applyFont="1" applyFill="1" applyBorder="1" applyAlignment="1">
      <alignment horizontal="center" vertical="center"/>
    </xf>
    <xf numFmtId="189" fontId="4" fillId="0" borderId="5" xfId="1" applyNumberFormat="1" applyFont="1" applyFill="1" applyBorder="1" applyAlignment="1">
      <alignment horizontal="center"/>
    </xf>
    <xf numFmtId="190" fontId="25" fillId="17" borderId="3" xfId="1" applyNumberFormat="1" applyFont="1" applyFill="1" applyBorder="1" applyAlignment="1">
      <alignment vertical="center"/>
    </xf>
    <xf numFmtId="0" fontId="26" fillId="0" borderId="5" xfId="0" applyFont="1" applyBorder="1"/>
    <xf numFmtId="188" fontId="4" fillId="0" borderId="3" xfId="4" applyFont="1" applyFill="1" applyBorder="1"/>
    <xf numFmtId="189" fontId="4" fillId="0" borderId="6" xfId="4" applyNumberFormat="1" applyFont="1" applyFill="1" applyBorder="1" applyAlignment="1">
      <alignment horizontal="center"/>
    </xf>
    <xf numFmtId="189" fontId="4" fillId="0" borderId="5" xfId="4" applyNumberFormat="1" applyFont="1" applyFill="1" applyBorder="1" applyAlignment="1">
      <alignment horizontal="center"/>
    </xf>
    <xf numFmtId="189" fontId="4" fillId="0" borderId="6" xfId="1" applyNumberFormat="1" applyFont="1" applyFill="1" applyBorder="1" applyAlignment="1">
      <alignment horizontal="right" vertical="center"/>
    </xf>
    <xf numFmtId="189" fontId="4" fillId="0" borderId="3" xfId="0" applyNumberFormat="1" applyFont="1" applyFill="1" applyBorder="1" applyAlignment="1">
      <alignment vertical="center"/>
    </xf>
    <xf numFmtId="189" fontId="4" fillId="0" borderId="0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shrinkToFit="1"/>
    </xf>
    <xf numFmtId="189" fontId="4" fillId="0" borderId="3" xfId="4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/>
    </xf>
    <xf numFmtId="189" fontId="4" fillId="0" borderId="3" xfId="1" applyNumberFormat="1" applyFont="1" applyFill="1" applyBorder="1" applyAlignment="1">
      <alignment horizontal="center" vertical="center"/>
    </xf>
    <xf numFmtId="189" fontId="4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43" fontId="4" fillId="0" borderId="0" xfId="0" applyNumberFormat="1" applyFont="1" applyFill="1" applyAlignment="1">
      <alignment vertical="center"/>
    </xf>
    <xf numFmtId="190" fontId="4" fillId="0" borderId="0" xfId="0" applyNumberFormat="1" applyFont="1"/>
    <xf numFmtId="0" fontId="26" fillId="15" borderId="10" xfId="0" applyFont="1" applyFill="1" applyBorder="1" applyAlignment="1">
      <alignment horizontal="center" vertical="center"/>
    </xf>
    <xf numFmtId="3" fontId="4" fillId="15" borderId="3" xfId="4" applyNumberFormat="1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189" fontId="4" fillId="15" borderId="3" xfId="4" applyNumberFormat="1" applyFont="1" applyFill="1" applyBorder="1" applyAlignment="1">
      <alignment vertical="center"/>
    </xf>
    <xf numFmtId="189" fontId="4" fillId="15" borderId="3" xfId="4" applyNumberFormat="1" applyFont="1" applyFill="1" applyBorder="1" applyAlignment="1">
      <alignment horizontal="right" vertical="center"/>
    </xf>
    <xf numFmtId="0" fontId="4" fillId="15" borderId="3" xfId="0" quotePrefix="1" applyFont="1" applyFill="1" applyBorder="1"/>
    <xf numFmtId="0" fontId="4" fillId="3" borderId="0" xfId="0" applyFont="1" applyFill="1" applyBorder="1"/>
    <xf numFmtId="3" fontId="4" fillId="15" borderId="3" xfId="8" quotePrefix="1" applyNumberFormat="1" applyFont="1" applyFill="1" applyBorder="1" applyAlignment="1">
      <alignment horizontal="center" vertical="center"/>
    </xf>
    <xf numFmtId="3" fontId="4" fillId="15" borderId="3" xfId="4" applyNumberFormat="1" applyFont="1" applyFill="1" applyBorder="1" applyAlignment="1">
      <alignment horizontal="center"/>
    </xf>
    <xf numFmtId="0" fontId="4" fillId="15" borderId="5" xfId="0" applyFont="1" applyFill="1" applyBorder="1" applyAlignment="1">
      <alignment horizontal="center"/>
    </xf>
    <xf numFmtId="189" fontId="4" fillId="15" borderId="3" xfId="4" applyNumberFormat="1" applyFont="1" applyFill="1" applyBorder="1"/>
    <xf numFmtId="189" fontId="4" fillId="15" borderId="3" xfId="9" applyNumberFormat="1" applyFont="1" applyFill="1" applyBorder="1"/>
    <xf numFmtId="189" fontId="4" fillId="15" borderId="3" xfId="4" applyNumberFormat="1" applyFont="1" applyFill="1" applyBorder="1" applyAlignment="1">
      <alignment horizontal="right"/>
    </xf>
    <xf numFmtId="189" fontId="4" fillId="15" borderId="5" xfId="0" applyNumberFormat="1" applyFont="1" applyFill="1" applyBorder="1"/>
    <xf numFmtId="0" fontId="4" fillId="15" borderId="3" xfId="0" applyFont="1" applyFill="1" applyBorder="1"/>
    <xf numFmtId="189" fontId="4" fillId="3" borderId="3" xfId="1" applyNumberFormat="1" applyFont="1" applyFill="1" applyBorder="1" applyAlignment="1">
      <alignment horizontal="right"/>
    </xf>
    <xf numFmtId="190" fontId="25" fillId="3" borderId="3" xfId="1" applyNumberFormat="1" applyFont="1" applyFill="1" applyBorder="1" applyAlignment="1">
      <alignment vertical="center"/>
    </xf>
    <xf numFmtId="190" fontId="25" fillId="15" borderId="5" xfId="1" applyNumberFormat="1" applyFont="1" applyFill="1" applyBorder="1" applyAlignment="1">
      <alignment vertical="center"/>
    </xf>
    <xf numFmtId="3" fontId="4" fillId="15" borderId="3" xfId="7" applyNumberFormat="1" applyFont="1" applyFill="1" applyBorder="1" applyAlignment="1">
      <alignment horizontal="center"/>
    </xf>
    <xf numFmtId="189" fontId="4" fillId="15" borderId="3" xfId="7" applyNumberFormat="1" applyFont="1" applyFill="1" applyBorder="1"/>
    <xf numFmtId="189" fontId="4" fillId="15" borderId="3" xfId="7" applyNumberFormat="1" applyFont="1" applyFill="1" applyBorder="1" applyAlignment="1">
      <alignment horizontal="right"/>
    </xf>
    <xf numFmtId="0" fontId="4" fillId="15" borderId="3" xfId="10" applyFont="1" applyFill="1" applyBorder="1" applyAlignment="1">
      <alignment vertical="center"/>
    </xf>
    <xf numFmtId="3" fontId="4" fillId="15" borderId="3" xfId="7" applyNumberFormat="1" applyFont="1" applyFill="1" applyBorder="1" applyAlignment="1">
      <alignment horizontal="center" vertical="center"/>
    </xf>
    <xf numFmtId="189" fontId="4" fillId="15" borderId="3" xfId="7" applyNumberFormat="1" applyFont="1" applyFill="1" applyBorder="1" applyAlignment="1">
      <alignment vertical="center"/>
    </xf>
    <xf numFmtId="189" fontId="4" fillId="15" borderId="3" xfId="9" applyNumberFormat="1" applyFont="1" applyFill="1" applyBorder="1" applyAlignment="1">
      <alignment vertical="center"/>
    </xf>
    <xf numFmtId="189" fontId="4" fillId="15" borderId="3" xfId="7" applyNumberFormat="1" applyFont="1" applyFill="1" applyBorder="1" applyAlignment="1">
      <alignment horizontal="right" vertical="center"/>
    </xf>
    <xf numFmtId="189" fontId="4" fillId="15" borderId="6" xfId="4" applyNumberFormat="1" applyFont="1" applyFill="1" applyBorder="1" applyAlignment="1">
      <alignment horizontal="right"/>
    </xf>
    <xf numFmtId="0" fontId="4" fillId="0" borderId="5" xfId="10" applyFont="1" applyFill="1" applyBorder="1" applyAlignment="1">
      <alignment horizontal="center"/>
    </xf>
    <xf numFmtId="189" fontId="4" fillId="0" borderId="3" xfId="7" applyNumberFormat="1" applyFont="1" applyFill="1" applyBorder="1" applyAlignment="1">
      <alignment horizontal="right"/>
    </xf>
    <xf numFmtId="189" fontId="4" fillId="0" borderId="3" xfId="7" applyNumberFormat="1" applyFont="1" applyFill="1" applyBorder="1"/>
    <xf numFmtId="0" fontId="25" fillId="0" borderId="3" xfId="0" applyFont="1" applyFill="1" applyBorder="1"/>
    <xf numFmtId="0" fontId="4" fillId="0" borderId="5" xfId="0" applyFont="1" applyFill="1" applyBorder="1"/>
    <xf numFmtId="0" fontId="4" fillId="15" borderId="3" xfId="0" quotePrefix="1" applyFont="1" applyFill="1" applyBorder="1" applyAlignment="1">
      <alignment horizontal="left" vertical="center"/>
    </xf>
    <xf numFmtId="0" fontId="4" fillId="15" borderId="3" xfId="0" applyFont="1" applyFill="1" applyBorder="1" applyAlignment="1">
      <alignment horizontal="left" vertical="center"/>
    </xf>
    <xf numFmtId="189" fontId="4" fillId="15" borderId="10" xfId="4" applyNumberFormat="1" applyFont="1" applyFill="1" applyBorder="1" applyAlignment="1">
      <alignment horizontal="center"/>
    </xf>
    <xf numFmtId="189" fontId="4" fillId="15" borderId="12" xfId="4" applyNumberFormat="1" applyFont="1" applyFill="1" applyBorder="1" applyAlignment="1">
      <alignment horizontal="center"/>
    </xf>
    <xf numFmtId="189" fontId="4" fillId="15" borderId="3" xfId="7" applyNumberFormat="1" applyFont="1" applyFill="1" applyBorder="1" applyAlignment="1">
      <alignment horizontal="center"/>
    </xf>
    <xf numFmtId="0" fontId="4" fillId="15" borderId="3" xfId="0" applyFont="1" applyFill="1" applyBorder="1" applyAlignment="1">
      <alignment vertical="center"/>
    </xf>
    <xf numFmtId="189" fontId="4" fillId="15" borderId="3" xfId="7" applyNumberFormat="1" applyFont="1" applyFill="1" applyBorder="1" applyAlignment="1">
      <alignment horizontal="center" vertical="center"/>
    </xf>
    <xf numFmtId="189" fontId="4" fillId="0" borderId="5" xfId="0" applyNumberFormat="1" applyFont="1" applyFill="1" applyBorder="1"/>
    <xf numFmtId="3" fontId="4" fillId="0" borderId="3" xfId="7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9" fontId="4" fillId="0" borderId="3" xfId="7" applyNumberFormat="1" applyFont="1" applyBorder="1" applyAlignment="1">
      <alignment vertical="center"/>
    </xf>
    <xf numFmtId="189" fontId="4" fillId="0" borderId="3" xfId="7" applyNumberFormat="1" applyFont="1" applyBorder="1" applyAlignment="1">
      <alignment horizontal="right" vertical="center"/>
    </xf>
    <xf numFmtId="189" fontId="4" fillId="0" borderId="3" xfId="7" applyNumberFormat="1" applyFont="1" applyFill="1" applyBorder="1" applyAlignment="1">
      <alignment horizontal="right" vertical="center"/>
    </xf>
    <xf numFmtId="189" fontId="4" fillId="2" borderId="12" xfId="7" applyNumberFormat="1" applyFont="1" applyFill="1" applyBorder="1" applyAlignment="1">
      <alignment horizontal="right" vertical="center"/>
    </xf>
    <xf numFmtId="0" fontId="4" fillId="15" borderId="3" xfId="0" quotePrefix="1" applyFont="1" applyFill="1" applyBorder="1" applyAlignment="1"/>
    <xf numFmtId="189" fontId="4" fillId="15" borderId="3" xfId="4" applyNumberFormat="1" applyFont="1" applyFill="1" applyBorder="1" applyAlignment="1">
      <alignment horizontal="center"/>
    </xf>
    <xf numFmtId="0" fontId="4" fillId="15" borderId="3" xfId="0" quotePrefix="1" applyFont="1" applyFill="1" applyBorder="1" applyAlignment="1">
      <alignment horizontal="left"/>
    </xf>
    <xf numFmtId="189" fontId="4" fillId="15" borderId="12" xfId="4" applyNumberFormat="1" applyFont="1" applyFill="1" applyBorder="1" applyAlignment="1">
      <alignment horizontal="right"/>
    </xf>
    <xf numFmtId="3" fontId="4" fillId="15" borderId="3" xfId="4" quotePrefix="1" applyNumberFormat="1" applyFont="1" applyFill="1" applyBorder="1" applyAlignment="1">
      <alignment horizontal="center"/>
    </xf>
    <xf numFmtId="189" fontId="4" fillId="15" borderId="11" xfId="4" applyNumberFormat="1" applyFont="1" applyFill="1" applyBorder="1" applyAlignment="1">
      <alignment horizontal="center"/>
    </xf>
    <xf numFmtId="190" fontId="25" fillId="0" borderId="10" xfId="1" applyNumberFormat="1" applyFont="1" applyFill="1" applyBorder="1" applyAlignment="1">
      <alignment horizontal="center" vertical="center"/>
    </xf>
    <xf numFmtId="189" fontId="25" fillId="0" borderId="10" xfId="1" applyNumberFormat="1" applyFont="1" applyFill="1" applyBorder="1" applyAlignment="1">
      <alignment horizontal="center" vertical="center"/>
    </xf>
    <xf numFmtId="189" fontId="25" fillId="0" borderId="12" xfId="1" applyNumberFormat="1" applyFont="1" applyFill="1" applyBorder="1" applyAlignment="1">
      <alignment horizontal="center" vertical="center"/>
    </xf>
    <xf numFmtId="0" fontId="25" fillId="15" borderId="3" xfId="0" quotePrefix="1" applyFont="1" applyFill="1" applyBorder="1"/>
    <xf numFmtId="0" fontId="25" fillId="0" borderId="3" xfId="0" applyFont="1" applyBorder="1"/>
    <xf numFmtId="0" fontId="4" fillId="0" borderId="6" xfId="0" applyFont="1" applyBorder="1" applyAlignment="1">
      <alignment shrinkToFit="1"/>
    </xf>
    <xf numFmtId="3" fontId="4" fillId="0" borderId="7" xfId="9" applyNumberFormat="1" applyFont="1" applyFill="1" applyBorder="1" applyAlignment="1">
      <alignment horizontal="center"/>
    </xf>
    <xf numFmtId="190" fontId="4" fillId="0" borderId="7" xfId="9" applyNumberFormat="1" applyFont="1" applyFill="1" applyBorder="1" applyAlignment="1">
      <alignment horizontal="center"/>
    </xf>
    <xf numFmtId="0" fontId="4" fillId="0" borderId="3" xfId="10" applyFont="1" applyFill="1" applyBorder="1"/>
    <xf numFmtId="190" fontId="4" fillId="0" borderId="3" xfId="9" applyNumberFormat="1" applyFont="1" applyFill="1" applyBorder="1" applyAlignment="1">
      <alignment horizontal="center"/>
    </xf>
    <xf numFmtId="0" fontId="4" fillId="0" borderId="10" xfId="10" applyFont="1" applyFill="1" applyBorder="1"/>
    <xf numFmtId="0" fontId="4" fillId="0" borderId="12" xfId="10" applyFont="1" applyFill="1" applyBorder="1" applyAlignment="1">
      <alignment horizontal="center"/>
    </xf>
    <xf numFmtId="3" fontId="4" fillId="0" borderId="3" xfId="9" quotePrefix="1" applyNumberFormat="1" applyFont="1" applyFill="1" applyBorder="1" applyAlignment="1">
      <alignment horizontal="center"/>
    </xf>
    <xf numFmtId="189" fontId="4" fillId="0" borderId="3" xfId="4" applyNumberFormat="1" applyFont="1" applyFill="1" applyBorder="1" applyAlignment="1">
      <alignment horizontal="center"/>
    </xf>
    <xf numFmtId="189" fontId="4" fillId="0" borderId="6" xfId="4" applyNumberFormat="1" applyFont="1" applyFill="1" applyBorder="1" applyAlignment="1">
      <alignment horizontal="center"/>
    </xf>
    <xf numFmtId="0" fontId="25" fillId="0" borderId="3" xfId="0" applyFont="1" applyBorder="1" applyAlignment="1">
      <alignment vertical="center"/>
    </xf>
    <xf numFmtId="3" fontId="4" fillId="0" borderId="3" xfId="7" applyNumberFormat="1" applyFont="1" applyBorder="1" applyAlignment="1">
      <alignment horizontal="center"/>
    </xf>
    <xf numFmtId="189" fontId="4" fillId="0" borderId="3" xfId="7" applyNumberFormat="1" applyFont="1" applyBorder="1" applyAlignment="1">
      <alignment horizontal="right"/>
    </xf>
    <xf numFmtId="189" fontId="4" fillId="0" borderId="3" xfId="7" applyNumberFormat="1" applyFont="1" applyBorder="1"/>
    <xf numFmtId="189" fontId="4" fillId="0" borderId="5" xfId="7" applyNumberFormat="1" applyFont="1" applyBorder="1"/>
    <xf numFmtId="0" fontId="4" fillId="0" borderId="3" xfId="0" quotePrefix="1" applyFont="1" applyBorder="1"/>
    <xf numFmtId="189" fontId="4" fillId="0" borderId="5" xfId="0" applyNumberFormat="1" applyFont="1" applyFill="1" applyBorder="1" applyAlignment="1">
      <alignment horizontal="right"/>
    </xf>
    <xf numFmtId="189" fontId="4" fillId="0" borderId="3" xfId="7" applyNumberFormat="1" applyFont="1" applyBorder="1" applyAlignment="1">
      <alignment horizontal="center"/>
    </xf>
    <xf numFmtId="3" fontId="4" fillId="0" borderId="3" xfId="7" quotePrefix="1" applyNumberFormat="1" applyFont="1" applyBorder="1" applyAlignment="1">
      <alignment horizontal="center"/>
    </xf>
    <xf numFmtId="0" fontId="4" fillId="15" borderId="3" xfId="10" applyFont="1" applyFill="1" applyBorder="1"/>
    <xf numFmtId="3" fontId="4" fillId="15" borderId="3" xfId="9" quotePrefix="1" applyNumberFormat="1" applyFont="1" applyFill="1" applyBorder="1" applyAlignment="1">
      <alignment horizontal="center"/>
    </xf>
    <xf numFmtId="0" fontId="4" fillId="15" borderId="5" xfId="10" applyFont="1" applyFill="1" applyBorder="1" applyAlignment="1">
      <alignment horizontal="center"/>
    </xf>
    <xf numFmtId="189" fontId="4" fillId="15" borderId="6" xfId="4" applyNumberFormat="1" applyFont="1" applyFill="1" applyBorder="1"/>
    <xf numFmtId="189" fontId="4" fillId="15" borderId="5" xfId="4" applyNumberFormat="1" applyFont="1" applyFill="1" applyBorder="1"/>
    <xf numFmtId="189" fontId="4" fillId="0" borderId="3" xfId="7" applyNumberFormat="1" applyFont="1" applyFill="1" applyBorder="1" applyAlignment="1">
      <alignment horizontal="center"/>
    </xf>
    <xf numFmtId="0" fontId="25" fillId="8" borderId="10" xfId="0" applyFont="1" applyFill="1" applyBorder="1" applyAlignment="1">
      <alignment horizontal="center" vertical="center"/>
    </xf>
    <xf numFmtId="188" fontId="4" fillId="0" borderId="3" xfId="1" applyFont="1" applyFill="1" applyBorder="1"/>
    <xf numFmtId="190" fontId="4" fillId="0" borderId="3" xfId="1" applyNumberFormat="1" applyFont="1" applyFill="1" applyBorder="1"/>
    <xf numFmtId="189" fontId="4" fillId="0" borderId="3" xfId="4" applyNumberFormat="1" applyFont="1" applyFill="1" applyBorder="1" applyAlignment="1">
      <alignment horizontal="center" vertical="center"/>
    </xf>
    <xf numFmtId="189" fontId="4" fillId="8" borderId="3" xfId="1" applyNumberFormat="1" applyFont="1" applyFill="1" applyBorder="1" applyAlignment="1">
      <alignment horizontal="right"/>
    </xf>
    <xf numFmtId="0" fontId="25" fillId="0" borderId="3" xfId="0" applyFont="1" applyFill="1" applyBorder="1" applyAlignment="1">
      <alignment vertical="center"/>
    </xf>
    <xf numFmtId="43" fontId="25" fillId="15" borderId="24" xfId="11" applyFont="1" applyFill="1" applyBorder="1" applyAlignment="1">
      <alignment horizontal="left" vertical="center"/>
    </xf>
    <xf numFmtId="3" fontId="4" fillId="0" borderId="3" xfId="4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189" fontId="4" fillId="0" borderId="7" xfId="1" applyNumberFormat="1" applyFont="1" applyFill="1" applyBorder="1" applyAlignment="1">
      <alignment horizontal="right" vertical="center"/>
    </xf>
    <xf numFmtId="43" fontId="25" fillId="15" borderId="6" xfId="11" applyFont="1" applyFill="1" applyBorder="1" applyAlignment="1">
      <alignment horizontal="left" vertical="center"/>
    </xf>
    <xf numFmtId="0" fontId="25" fillId="15" borderId="3" xfId="0" applyFont="1" applyFill="1" applyBorder="1" applyAlignment="1">
      <alignment vertical="center"/>
    </xf>
    <xf numFmtId="0" fontId="4" fillId="15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5" fillId="15" borderId="10" xfId="0" applyFont="1" applyFill="1" applyBorder="1" applyAlignment="1">
      <alignment horizontal="left" vertical="center"/>
    </xf>
    <xf numFmtId="43" fontId="4" fillId="15" borderId="3" xfId="11" applyFont="1" applyFill="1" applyBorder="1" applyAlignment="1">
      <alignment horizontal="left" vertical="center"/>
    </xf>
    <xf numFmtId="43" fontId="4" fillId="15" borderId="55" xfId="11" applyFont="1" applyFill="1" applyBorder="1" applyAlignment="1">
      <alignment horizontal="left" vertical="center"/>
    </xf>
    <xf numFmtId="0" fontId="4" fillId="0" borderId="10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89" fontId="4" fillId="0" borderId="6" xfId="4" applyNumberFormat="1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vertical="center"/>
    </xf>
    <xf numFmtId="189" fontId="4" fillId="0" borderId="5" xfId="1" applyNumberFormat="1" applyFont="1" applyFill="1" applyBorder="1" applyAlignment="1">
      <alignment horizontal="right" vertical="center"/>
    </xf>
    <xf numFmtId="189" fontId="4" fillId="15" borderId="6" xfId="1" applyNumberFormat="1" applyFont="1" applyFill="1" applyBorder="1" applyAlignment="1">
      <alignment horizontal="center" vertical="center"/>
    </xf>
    <xf numFmtId="189" fontId="4" fillId="15" borderId="5" xfId="1" applyNumberFormat="1" applyFont="1" applyFill="1" applyBorder="1" applyAlignment="1">
      <alignment horizontal="center" vertical="center"/>
    </xf>
    <xf numFmtId="189" fontId="4" fillId="0" borderId="6" xfId="1" applyNumberFormat="1" applyFont="1" applyFill="1" applyBorder="1" applyAlignment="1">
      <alignment horizontal="center" vertical="center"/>
    </xf>
    <xf numFmtId="189" fontId="4" fillId="0" borderId="5" xfId="1" applyNumberFormat="1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 applyAlignment="1">
      <alignment horizontal="left"/>
    </xf>
    <xf numFmtId="0" fontId="25" fillId="0" borderId="2" xfId="0" applyFont="1" applyFill="1" applyBorder="1" applyAlignment="1">
      <alignment horizontal="center" vertical="center"/>
    </xf>
    <xf numFmtId="190" fontId="4" fillId="3" borderId="0" xfId="0" applyNumberFormat="1" applyFont="1" applyFill="1" applyBorder="1"/>
    <xf numFmtId="202" fontId="4" fillId="0" borderId="0" xfId="0" applyNumberFormat="1" applyFont="1"/>
    <xf numFmtId="0" fontId="26" fillId="0" borderId="3" xfId="0" applyFont="1" applyBorder="1" applyAlignment="1">
      <alignment horizontal="left"/>
    </xf>
    <xf numFmtId="189" fontId="4" fillId="0" borderId="3" xfId="7" applyNumberFormat="1" applyFont="1" applyBorder="1" applyAlignment="1"/>
    <xf numFmtId="189" fontId="4" fillId="0" borderId="3" xfId="7" quotePrefix="1" applyNumberFormat="1" applyFont="1" applyBorder="1" applyAlignment="1">
      <alignment horizontal="center"/>
    </xf>
    <xf numFmtId="189" fontId="4" fillId="0" borderId="6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vertical="center"/>
    </xf>
    <xf numFmtId="0" fontId="4" fillId="15" borderId="10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vertical="center"/>
    </xf>
    <xf numFmtId="3" fontId="4" fillId="0" borderId="3" xfId="7" applyNumberFormat="1" applyFont="1" applyFill="1" applyBorder="1" applyAlignment="1">
      <alignment horizontal="center"/>
    </xf>
    <xf numFmtId="189" fontId="4" fillId="15" borderId="3" xfId="9" applyNumberFormat="1" applyFont="1" applyFill="1" applyBorder="1" applyAlignment="1">
      <alignment horizontal="center"/>
    </xf>
    <xf numFmtId="0" fontId="4" fillId="15" borderId="10" xfId="0" applyFont="1" applyFill="1" applyBorder="1" applyAlignment="1">
      <alignment horizontal="left"/>
    </xf>
    <xf numFmtId="0" fontId="4" fillId="0" borderId="6" xfId="0" applyFont="1" applyFill="1" applyBorder="1" applyAlignment="1"/>
    <xf numFmtId="189" fontId="4" fillId="0" borderId="3" xfId="9" applyNumberFormat="1" applyFont="1" applyFill="1" applyBorder="1" applyAlignment="1">
      <alignment horizontal="center"/>
    </xf>
    <xf numFmtId="0" fontId="4" fillId="15" borderId="3" xfId="0" quotePrefix="1" applyFont="1" applyFill="1" applyBorder="1" applyAlignment="1">
      <alignment shrinkToFit="1"/>
    </xf>
    <xf numFmtId="0" fontId="4" fillId="0" borderId="1" xfId="0" applyFont="1" applyFill="1" applyBorder="1" applyAlignment="1">
      <alignment horizontal="center" vertical="center"/>
    </xf>
    <xf numFmtId="0" fontId="30" fillId="0" borderId="3" xfId="0" applyFont="1" applyBorder="1" applyAlignment="1">
      <alignment vertical="center"/>
    </xf>
    <xf numFmtId="189" fontId="4" fillId="0" borderId="5" xfId="4" applyNumberFormat="1" applyFont="1" applyFill="1" applyBorder="1"/>
    <xf numFmtId="0" fontId="4" fillId="0" borderId="5" xfId="0" applyFont="1" applyFill="1" applyBorder="1" applyAlignment="1">
      <alignment horizontal="center" vertical="center"/>
    </xf>
    <xf numFmtId="189" fontId="4" fillId="0" borderId="10" xfId="4" applyNumberFormat="1" applyFont="1" applyFill="1" applyBorder="1" applyAlignment="1">
      <alignment horizontal="right" vertical="center"/>
    </xf>
    <xf numFmtId="189" fontId="4" fillId="0" borderId="12" xfId="4" applyNumberFormat="1" applyFont="1" applyFill="1" applyBorder="1" applyAlignment="1">
      <alignment horizontal="right" vertical="center"/>
    </xf>
    <xf numFmtId="189" fontId="25" fillId="3" borderId="3" xfId="1" applyNumberFormat="1" applyFont="1" applyFill="1" applyBorder="1" applyAlignment="1">
      <alignment horizontal="right"/>
    </xf>
    <xf numFmtId="188" fontId="4" fillId="0" borderId="0" xfId="1" applyFont="1" applyFill="1" applyBorder="1" applyAlignment="1">
      <alignment vertical="center"/>
    </xf>
    <xf numFmtId="190" fontId="25" fillId="15" borderId="10" xfId="4" applyNumberFormat="1" applyFont="1" applyFill="1" applyBorder="1" applyAlignment="1">
      <alignment horizontal="center" vertical="center"/>
    </xf>
    <xf numFmtId="189" fontId="25" fillId="15" borderId="3" xfId="4" applyNumberFormat="1" applyFont="1" applyFill="1" applyBorder="1" applyAlignment="1">
      <alignment horizontal="center"/>
    </xf>
    <xf numFmtId="189" fontId="25" fillId="15" borderId="5" xfId="4" applyNumberFormat="1" applyFont="1" applyFill="1" applyBorder="1" applyAlignment="1">
      <alignment horizontal="center"/>
    </xf>
    <xf numFmtId="0" fontId="25" fillId="15" borderId="12" xfId="0" applyFont="1" applyFill="1" applyBorder="1" applyAlignment="1">
      <alignment horizontal="center"/>
    </xf>
    <xf numFmtId="189" fontId="4" fillId="15" borderId="6" xfId="4" applyNumberFormat="1" applyFont="1" applyFill="1" applyBorder="1" applyAlignment="1">
      <alignment horizontal="center"/>
    </xf>
    <xf numFmtId="189" fontId="4" fillId="15" borderId="5" xfId="4" applyNumberFormat="1" applyFont="1" applyFill="1" applyBorder="1" applyAlignment="1">
      <alignment horizontal="center"/>
    </xf>
    <xf numFmtId="3" fontId="4" fillId="0" borderId="0" xfId="0" applyNumberFormat="1" applyFont="1" applyFill="1" applyAlignment="1">
      <alignment vertical="center"/>
    </xf>
    <xf numFmtId="203" fontId="4" fillId="0" borderId="3" xfId="0" applyNumberFormat="1" applyFont="1" applyFill="1" applyBorder="1" applyAlignment="1">
      <alignment horizontal="center" vertical="center"/>
    </xf>
    <xf numFmtId="189" fontId="4" fillId="3" borderId="3" xfId="4" applyNumberFormat="1" applyFont="1" applyFill="1" applyBorder="1" applyAlignment="1">
      <alignment horizontal="right" vertical="center"/>
    </xf>
    <xf numFmtId="0" fontId="4" fillId="0" borderId="72" xfId="0" applyFont="1" applyFill="1" applyBorder="1" applyAlignment="1">
      <alignment vertical="center"/>
    </xf>
    <xf numFmtId="188" fontId="4" fillId="0" borderId="0" xfId="1" applyFont="1" applyFill="1" applyAlignment="1">
      <alignment vertical="center"/>
    </xf>
    <xf numFmtId="0" fontId="25" fillId="0" borderId="6" xfId="0" applyFont="1" applyFill="1" applyBorder="1"/>
    <xf numFmtId="189" fontId="4" fillId="0" borderId="5" xfId="9" applyNumberFormat="1" applyFont="1" applyFill="1" applyBorder="1" applyAlignment="1">
      <alignment horizontal="right"/>
    </xf>
    <xf numFmtId="0" fontId="4" fillId="0" borderId="6" xfId="0" applyFont="1" applyBorder="1"/>
    <xf numFmtId="3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207" fontId="4" fillId="0" borderId="3" xfId="1" applyNumberFormat="1" applyFont="1" applyFill="1" applyBorder="1" applyAlignment="1">
      <alignment horizontal="center"/>
    </xf>
  </cellXfs>
  <cellStyles count="12">
    <cellStyle name="Comma 2" xfId="7"/>
    <cellStyle name="Comma 2 2 2" xfId="11"/>
    <cellStyle name="Percent 2" xfId="5"/>
    <cellStyle name="เครื่องหมายจุลภาค" xfId="1" builtinId="3"/>
    <cellStyle name="เครื่องหมายจุลภาค 2" xfId="4"/>
    <cellStyle name="เครื่องหมายจุลภาค_Sheet1" xfId="9"/>
    <cellStyle name="เครื่องหมายจุลภาค_Sheet1 2" xfId="8"/>
    <cellStyle name="เครื่องหมายจุลภาค_แบบ  ปร. 5" xfId="2"/>
    <cellStyle name="ปกติ" xfId="0" builtinId="0"/>
    <cellStyle name="ปกติ_Sheet1" xfId="10"/>
    <cellStyle name="ปกติ_แบบ  ปร. 5" xfId="3"/>
    <cellStyle name="เปอร์เซ็นต์" xfId="6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FFCC"/>
      <color rgb="FFD6ECF2"/>
      <color rgb="FFBAFBB7"/>
      <color rgb="FFFCE3E0"/>
      <color rgb="FFFACFCA"/>
      <color rgb="FFDAFEE9"/>
      <color rgb="FFF9DFF9"/>
      <color rgb="FFFFC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52</xdr:row>
      <xdr:rowOff>66675</xdr:rowOff>
    </xdr:from>
    <xdr:to>
      <xdr:col>1</xdr:col>
      <xdr:colOff>561975</xdr:colOff>
      <xdr:row>52</xdr:row>
      <xdr:rowOff>152400</xdr:rowOff>
    </xdr:to>
    <xdr:sp macro="" textlink="">
      <xdr:nvSpPr>
        <xdr:cNvPr id="2" name="Rectangle 605"/>
        <xdr:cNvSpPr>
          <a:spLocks noChangeArrowheads="1"/>
        </xdr:cNvSpPr>
      </xdr:nvSpPr>
      <xdr:spPr bwMode="auto">
        <a:xfrm>
          <a:off x="838200" y="17240250"/>
          <a:ext cx="1047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466725</xdr:colOff>
      <xdr:row>54</xdr:row>
      <xdr:rowOff>66675</xdr:rowOff>
    </xdr:from>
    <xdr:to>
      <xdr:col>1</xdr:col>
      <xdr:colOff>571500</xdr:colOff>
      <xdr:row>54</xdr:row>
      <xdr:rowOff>152400</xdr:rowOff>
    </xdr:to>
    <xdr:sp macro="" textlink="">
      <xdr:nvSpPr>
        <xdr:cNvPr id="3" name="Rectangle 607"/>
        <xdr:cNvSpPr>
          <a:spLocks noChangeArrowheads="1"/>
        </xdr:cNvSpPr>
      </xdr:nvSpPr>
      <xdr:spPr bwMode="auto">
        <a:xfrm>
          <a:off x="847725" y="17773650"/>
          <a:ext cx="104775" cy="85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466725</xdr:colOff>
      <xdr:row>53</xdr:row>
      <xdr:rowOff>66675</xdr:rowOff>
    </xdr:from>
    <xdr:to>
      <xdr:col>1</xdr:col>
      <xdr:colOff>571500</xdr:colOff>
      <xdr:row>53</xdr:row>
      <xdr:rowOff>171450</xdr:rowOff>
    </xdr:to>
    <xdr:sp macro="" textlink="">
      <xdr:nvSpPr>
        <xdr:cNvPr id="4" name="Rectangle 608"/>
        <xdr:cNvSpPr>
          <a:spLocks noChangeArrowheads="1"/>
        </xdr:cNvSpPr>
      </xdr:nvSpPr>
      <xdr:spPr bwMode="auto">
        <a:xfrm>
          <a:off x="847725" y="175069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" name="Line 1760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3" name="Line 1761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4" name="Line 1762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5" name="Line 1763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6" name="Line 1764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7" name="Line 1765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8" name="Line 1766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9" name="Line 1767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0" name="Line 1760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1" name="Line 1761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2" name="Line 1762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3" name="Line 1763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4" name="Line 1764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5" name="Line 1765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6" name="Line 1766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7" name="Line 1767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8" name="Line 1760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19" name="Line 1761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0" name="Line 1762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1" name="Line 1763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2" name="Line 1764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3" name="Line 1765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4" name="Line 1766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5" name="Line 1767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6" name="Line 1761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7" name="Line 1762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8" name="Line 1763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29" name="Line 1764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30" name="Line 1765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31" name="Line 1766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32" name="Line 1767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8</xdr:col>
      <xdr:colOff>0</xdr:colOff>
      <xdr:row>68</xdr:row>
      <xdr:rowOff>0</xdr:rowOff>
    </xdr:to>
    <xdr:sp macro="" textlink="">
      <xdr:nvSpPr>
        <xdr:cNvPr id="33" name="Line 1768"/>
        <xdr:cNvSpPr>
          <a:spLocks noChangeShapeType="1"/>
        </xdr:cNvSpPr>
      </xdr:nvSpPr>
      <xdr:spPr bwMode="auto">
        <a:xfrm>
          <a:off x="8801100" y="1663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4234</xdr:colOff>
      <xdr:row>56</xdr:row>
      <xdr:rowOff>0</xdr:rowOff>
    </xdr:from>
    <xdr:to>
      <xdr:col>2</xdr:col>
      <xdr:colOff>179917</xdr:colOff>
      <xdr:row>67</xdr:row>
      <xdr:rowOff>228600</xdr:rowOff>
    </xdr:to>
    <xdr:sp macro="" textlink="">
      <xdr:nvSpPr>
        <xdr:cNvPr id="34" name="วงเล็บปีกกาขวา 33"/>
        <xdr:cNvSpPr/>
      </xdr:nvSpPr>
      <xdr:spPr bwMode="auto">
        <a:xfrm>
          <a:off x="4491567" y="13737167"/>
          <a:ext cx="175683" cy="2906183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5" name="Line 2078"/>
        <xdr:cNvSpPr>
          <a:spLocks noChangeShapeType="1"/>
        </xdr:cNvSpPr>
      </xdr:nvSpPr>
      <xdr:spPr bwMode="auto">
        <a:xfrm>
          <a:off x="8801100" y="3446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6" name="Line 2079"/>
        <xdr:cNvSpPr>
          <a:spLocks noChangeShapeType="1"/>
        </xdr:cNvSpPr>
      </xdr:nvSpPr>
      <xdr:spPr bwMode="auto">
        <a:xfrm>
          <a:off x="8801100" y="3446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7" name="Line 2080"/>
        <xdr:cNvSpPr>
          <a:spLocks noChangeShapeType="1"/>
        </xdr:cNvSpPr>
      </xdr:nvSpPr>
      <xdr:spPr bwMode="auto">
        <a:xfrm>
          <a:off x="8801100" y="3446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8" name="Line 2081"/>
        <xdr:cNvSpPr>
          <a:spLocks noChangeShapeType="1"/>
        </xdr:cNvSpPr>
      </xdr:nvSpPr>
      <xdr:spPr bwMode="auto">
        <a:xfrm>
          <a:off x="8801100" y="3446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39" name="Line 2082"/>
        <xdr:cNvSpPr>
          <a:spLocks noChangeShapeType="1"/>
        </xdr:cNvSpPr>
      </xdr:nvSpPr>
      <xdr:spPr bwMode="auto">
        <a:xfrm>
          <a:off x="8801100" y="3446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40" name="Line 2083"/>
        <xdr:cNvSpPr>
          <a:spLocks noChangeShapeType="1"/>
        </xdr:cNvSpPr>
      </xdr:nvSpPr>
      <xdr:spPr bwMode="auto">
        <a:xfrm>
          <a:off x="8801100" y="3446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41" name="Line 2084"/>
        <xdr:cNvSpPr>
          <a:spLocks noChangeShapeType="1"/>
        </xdr:cNvSpPr>
      </xdr:nvSpPr>
      <xdr:spPr bwMode="auto">
        <a:xfrm>
          <a:off x="8801100" y="3446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42" name="Line 2085"/>
        <xdr:cNvSpPr>
          <a:spLocks noChangeShapeType="1"/>
        </xdr:cNvSpPr>
      </xdr:nvSpPr>
      <xdr:spPr bwMode="auto">
        <a:xfrm>
          <a:off x="8801100" y="3446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3" name="Line 2078"/>
        <xdr:cNvSpPr>
          <a:spLocks noChangeShapeType="1"/>
        </xdr:cNvSpPr>
      </xdr:nvSpPr>
      <xdr:spPr bwMode="auto">
        <a:xfrm>
          <a:off x="8801100" y="4067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4" name="Line 2079"/>
        <xdr:cNvSpPr>
          <a:spLocks noChangeShapeType="1"/>
        </xdr:cNvSpPr>
      </xdr:nvSpPr>
      <xdr:spPr bwMode="auto">
        <a:xfrm>
          <a:off x="8801100" y="4067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5" name="Line 2080"/>
        <xdr:cNvSpPr>
          <a:spLocks noChangeShapeType="1"/>
        </xdr:cNvSpPr>
      </xdr:nvSpPr>
      <xdr:spPr bwMode="auto">
        <a:xfrm>
          <a:off x="8801100" y="4067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6" name="Line 2081"/>
        <xdr:cNvSpPr>
          <a:spLocks noChangeShapeType="1"/>
        </xdr:cNvSpPr>
      </xdr:nvSpPr>
      <xdr:spPr bwMode="auto">
        <a:xfrm>
          <a:off x="8801100" y="4067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7" name="Line 2082"/>
        <xdr:cNvSpPr>
          <a:spLocks noChangeShapeType="1"/>
        </xdr:cNvSpPr>
      </xdr:nvSpPr>
      <xdr:spPr bwMode="auto">
        <a:xfrm>
          <a:off x="8801100" y="4067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8" name="Line 2083"/>
        <xdr:cNvSpPr>
          <a:spLocks noChangeShapeType="1"/>
        </xdr:cNvSpPr>
      </xdr:nvSpPr>
      <xdr:spPr bwMode="auto">
        <a:xfrm>
          <a:off x="8801100" y="4067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49" name="Line 2084"/>
        <xdr:cNvSpPr>
          <a:spLocks noChangeShapeType="1"/>
        </xdr:cNvSpPr>
      </xdr:nvSpPr>
      <xdr:spPr bwMode="auto">
        <a:xfrm>
          <a:off x="8801100" y="4067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171</xdr:row>
      <xdr:rowOff>0</xdr:rowOff>
    </xdr:from>
    <xdr:to>
      <xdr:col>8</xdr:col>
      <xdr:colOff>0</xdr:colOff>
      <xdr:row>171</xdr:row>
      <xdr:rowOff>0</xdr:rowOff>
    </xdr:to>
    <xdr:sp macro="" textlink="">
      <xdr:nvSpPr>
        <xdr:cNvPr id="50" name="Line 2085"/>
        <xdr:cNvSpPr>
          <a:spLocks noChangeShapeType="1"/>
        </xdr:cNvSpPr>
      </xdr:nvSpPr>
      <xdr:spPr bwMode="auto">
        <a:xfrm>
          <a:off x="8801100" y="4067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1" name="Line 1760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2" name="Line 1761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3" name="Line 1762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4" name="Line 1763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5" name="Line 1764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6" name="Line 1765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7" name="Line 1766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8" name="Line 1767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59" name="Line 1760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0" name="Line 1761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1" name="Line 1762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2" name="Line 1763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3" name="Line 1764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4" name="Line 1765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5" name="Line 1766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6" name="Line 1767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7" name="Line 1760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8" name="Line 1761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69" name="Line 1762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0" name="Line 1763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1" name="Line 1764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2" name="Line 1765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3" name="Line 1766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4" name="Line 1767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5" name="Line 2078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6" name="Line 2079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7" name="Line 2080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8" name="Line 2081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79" name="Line 2082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0" name="Line 2083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1" name="Line 2084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2" name="Line 2085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3" name="Line 2078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4" name="Line 2079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5" name="Line 2080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6" name="Line 2081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7" name="Line 2082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8" name="Line 2083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89" name="Line 2084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170</xdr:row>
      <xdr:rowOff>0</xdr:rowOff>
    </xdr:from>
    <xdr:to>
      <xdr:col>8</xdr:col>
      <xdr:colOff>0</xdr:colOff>
      <xdr:row>170</xdr:row>
      <xdr:rowOff>0</xdr:rowOff>
    </xdr:to>
    <xdr:sp macro="" textlink="">
      <xdr:nvSpPr>
        <xdr:cNvPr id="90" name="Line 2085"/>
        <xdr:cNvSpPr>
          <a:spLocks noChangeShapeType="1"/>
        </xdr:cNvSpPr>
      </xdr:nvSpPr>
      <xdr:spPr bwMode="auto">
        <a:xfrm>
          <a:off x="8801100" y="4042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1" name="Line 1760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2" name="Line 1761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3" name="Line 1762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4" name="Line 1763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5" name="Line 1764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6" name="Line 1765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7" name="Line 1766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8" name="Line 1767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99" name="Line 1736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0" name="Line 1737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1" name="Line 1738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2" name="Line 1739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3" name="Line 1740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4" name="Line 1741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5" name="Line 1742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6" name="Line 1743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7" name="Line 1736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8" name="Line 1737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09" name="Line 1738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0" name="Line 1739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1" name="Line 1740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2" name="Line 1741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3" name="Line 1742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4" name="Line 1743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5" name="Line 1736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6" name="Line 1737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7" name="Line 1738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8" name="Line 1739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19" name="Line 1740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0" name="Line 1741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1" name="Line 1742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2" name="Line 1743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3" name="Line 1807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4" name="Line 1808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5" name="Line 1809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6" name="Line 1810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7" name="Line 1811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8" name="Line 1812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29" name="Line 1813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165</xdr:row>
      <xdr:rowOff>0</xdr:rowOff>
    </xdr:from>
    <xdr:to>
      <xdr:col>8</xdr:col>
      <xdr:colOff>0</xdr:colOff>
      <xdr:row>165</xdr:row>
      <xdr:rowOff>0</xdr:rowOff>
    </xdr:to>
    <xdr:sp macro="" textlink="">
      <xdr:nvSpPr>
        <xdr:cNvPr id="130" name="Line 1814"/>
        <xdr:cNvSpPr>
          <a:spLocks noChangeShapeType="1"/>
        </xdr:cNvSpPr>
      </xdr:nvSpPr>
      <xdr:spPr bwMode="auto">
        <a:xfrm>
          <a:off x="8801100" y="3918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628650</xdr:colOff>
      <xdr:row>107</xdr:row>
      <xdr:rowOff>80962</xdr:rowOff>
    </xdr:from>
    <xdr:ext cx="65" cy="170239"/>
    <xdr:sp macro="" textlink="">
      <xdr:nvSpPr>
        <xdr:cNvPr id="2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106</xdr:row>
      <xdr:rowOff>80962</xdr:rowOff>
    </xdr:from>
    <xdr:ext cx="65" cy="170239"/>
    <xdr:sp macro="" textlink="">
      <xdr:nvSpPr>
        <xdr:cNvPr id="3" name="กล่องข้อความ 785"/>
        <xdr:cNvSpPr txBox="1"/>
      </xdr:nvSpPr>
      <xdr:spPr>
        <a:xfrm>
          <a:off x="5924550" y="32408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108</xdr:row>
      <xdr:rowOff>80962</xdr:rowOff>
    </xdr:from>
    <xdr:ext cx="65" cy="170239"/>
    <xdr:sp macro="" textlink="">
      <xdr:nvSpPr>
        <xdr:cNvPr id="4" name="กล่องข้อความ 785"/>
        <xdr:cNvSpPr txBox="1"/>
      </xdr:nvSpPr>
      <xdr:spPr>
        <a:xfrm>
          <a:off x="5924550" y="329041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107</xdr:row>
      <xdr:rowOff>80962</xdr:rowOff>
    </xdr:from>
    <xdr:ext cx="65" cy="170239"/>
    <xdr:sp macro="" textlink="">
      <xdr:nvSpPr>
        <xdr:cNvPr id="5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108</xdr:row>
      <xdr:rowOff>80962</xdr:rowOff>
    </xdr:from>
    <xdr:ext cx="65" cy="170239"/>
    <xdr:sp macro="" textlink="">
      <xdr:nvSpPr>
        <xdr:cNvPr id="6" name="กล่องข้อความ 785"/>
        <xdr:cNvSpPr txBox="1"/>
      </xdr:nvSpPr>
      <xdr:spPr>
        <a:xfrm>
          <a:off x="5924550" y="329041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107</xdr:row>
      <xdr:rowOff>80962</xdr:rowOff>
    </xdr:from>
    <xdr:ext cx="65" cy="170239"/>
    <xdr:sp macro="" textlink="">
      <xdr:nvSpPr>
        <xdr:cNvPr id="7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109</xdr:row>
      <xdr:rowOff>80962</xdr:rowOff>
    </xdr:from>
    <xdr:ext cx="65" cy="170239"/>
    <xdr:sp macro="" textlink="">
      <xdr:nvSpPr>
        <xdr:cNvPr id="8" name="กล่องข้อความ 785"/>
        <xdr:cNvSpPr txBox="1"/>
      </xdr:nvSpPr>
      <xdr:spPr>
        <a:xfrm>
          <a:off x="5924550" y="331517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108</xdr:row>
      <xdr:rowOff>80962</xdr:rowOff>
    </xdr:from>
    <xdr:ext cx="65" cy="170239"/>
    <xdr:sp macro="" textlink="">
      <xdr:nvSpPr>
        <xdr:cNvPr id="9" name="กล่องข้อความ 785"/>
        <xdr:cNvSpPr txBox="1"/>
      </xdr:nvSpPr>
      <xdr:spPr>
        <a:xfrm>
          <a:off x="5924550" y="329041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106</xdr:row>
      <xdr:rowOff>80962</xdr:rowOff>
    </xdr:from>
    <xdr:ext cx="65" cy="170239"/>
    <xdr:sp macro="" textlink="">
      <xdr:nvSpPr>
        <xdr:cNvPr id="10" name="กล่องข้อความ 785"/>
        <xdr:cNvSpPr txBox="1"/>
      </xdr:nvSpPr>
      <xdr:spPr>
        <a:xfrm>
          <a:off x="5924550" y="32408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105</xdr:row>
      <xdr:rowOff>80962</xdr:rowOff>
    </xdr:from>
    <xdr:ext cx="65" cy="170239"/>
    <xdr:sp macro="" textlink="">
      <xdr:nvSpPr>
        <xdr:cNvPr id="11" name="กล่องข้อความ 785"/>
        <xdr:cNvSpPr txBox="1"/>
      </xdr:nvSpPr>
      <xdr:spPr>
        <a:xfrm>
          <a:off x="5924550" y="321611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107</xdr:row>
      <xdr:rowOff>80962</xdr:rowOff>
    </xdr:from>
    <xdr:ext cx="65" cy="170239"/>
    <xdr:sp macro="" textlink="">
      <xdr:nvSpPr>
        <xdr:cNvPr id="12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106</xdr:row>
      <xdr:rowOff>80962</xdr:rowOff>
    </xdr:from>
    <xdr:ext cx="65" cy="170239"/>
    <xdr:sp macro="" textlink="">
      <xdr:nvSpPr>
        <xdr:cNvPr id="13" name="กล่องข้อความ 785"/>
        <xdr:cNvSpPr txBox="1"/>
      </xdr:nvSpPr>
      <xdr:spPr>
        <a:xfrm>
          <a:off x="5924550" y="32408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107</xdr:row>
      <xdr:rowOff>80962</xdr:rowOff>
    </xdr:from>
    <xdr:ext cx="65" cy="170239"/>
    <xdr:sp macro="" textlink="">
      <xdr:nvSpPr>
        <xdr:cNvPr id="14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106</xdr:row>
      <xdr:rowOff>80962</xdr:rowOff>
    </xdr:from>
    <xdr:ext cx="65" cy="170239"/>
    <xdr:sp macro="" textlink="">
      <xdr:nvSpPr>
        <xdr:cNvPr id="15" name="กล่องข้อความ 785"/>
        <xdr:cNvSpPr txBox="1"/>
      </xdr:nvSpPr>
      <xdr:spPr>
        <a:xfrm>
          <a:off x="5924550" y="32408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108</xdr:row>
      <xdr:rowOff>80962</xdr:rowOff>
    </xdr:from>
    <xdr:ext cx="65" cy="170239"/>
    <xdr:sp macro="" textlink="">
      <xdr:nvSpPr>
        <xdr:cNvPr id="16" name="กล่องข้อความ 785"/>
        <xdr:cNvSpPr txBox="1"/>
      </xdr:nvSpPr>
      <xdr:spPr>
        <a:xfrm>
          <a:off x="5924550" y="329041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107</xdr:row>
      <xdr:rowOff>80962</xdr:rowOff>
    </xdr:from>
    <xdr:ext cx="65" cy="170239"/>
    <xdr:sp macro="" textlink="">
      <xdr:nvSpPr>
        <xdr:cNvPr id="17" name="กล่องข้อความ 785"/>
        <xdr:cNvSpPr txBox="1"/>
      </xdr:nvSpPr>
      <xdr:spPr>
        <a:xfrm>
          <a:off x="5924550" y="32656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184</xdr:row>
      <xdr:rowOff>80962</xdr:rowOff>
    </xdr:from>
    <xdr:ext cx="65" cy="170239"/>
    <xdr:sp macro="" textlink="">
      <xdr:nvSpPr>
        <xdr:cNvPr id="18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183</xdr:row>
      <xdr:rowOff>80962</xdr:rowOff>
    </xdr:from>
    <xdr:ext cx="65" cy="170239"/>
    <xdr:sp macro="" textlink="">
      <xdr:nvSpPr>
        <xdr:cNvPr id="19" name="กล่องข้อความ 785"/>
        <xdr:cNvSpPr txBox="1"/>
      </xdr:nvSpPr>
      <xdr:spPr>
        <a:xfrm>
          <a:off x="5924550" y="686990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185</xdr:row>
      <xdr:rowOff>80962</xdr:rowOff>
    </xdr:from>
    <xdr:ext cx="65" cy="170239"/>
    <xdr:sp macro="" textlink="">
      <xdr:nvSpPr>
        <xdr:cNvPr id="20" name="กล่องข้อความ 785"/>
        <xdr:cNvSpPr txBox="1"/>
      </xdr:nvSpPr>
      <xdr:spPr>
        <a:xfrm>
          <a:off x="5924550" y="691943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184</xdr:row>
      <xdr:rowOff>80962</xdr:rowOff>
    </xdr:from>
    <xdr:ext cx="65" cy="170239"/>
    <xdr:sp macro="" textlink="">
      <xdr:nvSpPr>
        <xdr:cNvPr id="21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185</xdr:row>
      <xdr:rowOff>80962</xdr:rowOff>
    </xdr:from>
    <xdr:ext cx="65" cy="170239"/>
    <xdr:sp macro="" textlink="">
      <xdr:nvSpPr>
        <xdr:cNvPr id="22" name="กล่องข้อความ 785"/>
        <xdr:cNvSpPr txBox="1"/>
      </xdr:nvSpPr>
      <xdr:spPr>
        <a:xfrm>
          <a:off x="5924550" y="691943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184</xdr:row>
      <xdr:rowOff>80962</xdr:rowOff>
    </xdr:from>
    <xdr:ext cx="65" cy="170239"/>
    <xdr:sp macro="" textlink="">
      <xdr:nvSpPr>
        <xdr:cNvPr id="23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186</xdr:row>
      <xdr:rowOff>80962</xdr:rowOff>
    </xdr:from>
    <xdr:ext cx="65" cy="170239"/>
    <xdr:sp macro="" textlink="">
      <xdr:nvSpPr>
        <xdr:cNvPr id="24" name="กล่องข้อความ 785"/>
        <xdr:cNvSpPr txBox="1"/>
      </xdr:nvSpPr>
      <xdr:spPr>
        <a:xfrm>
          <a:off x="5924550" y="69442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185</xdr:row>
      <xdr:rowOff>80962</xdr:rowOff>
    </xdr:from>
    <xdr:ext cx="65" cy="170239"/>
    <xdr:sp macro="" textlink="">
      <xdr:nvSpPr>
        <xdr:cNvPr id="25" name="กล่องข้อความ 785"/>
        <xdr:cNvSpPr txBox="1"/>
      </xdr:nvSpPr>
      <xdr:spPr>
        <a:xfrm>
          <a:off x="5924550" y="691943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183</xdr:row>
      <xdr:rowOff>80962</xdr:rowOff>
    </xdr:from>
    <xdr:ext cx="65" cy="170239"/>
    <xdr:sp macro="" textlink="">
      <xdr:nvSpPr>
        <xdr:cNvPr id="26" name="กล่องข้อความ 785"/>
        <xdr:cNvSpPr txBox="1"/>
      </xdr:nvSpPr>
      <xdr:spPr>
        <a:xfrm>
          <a:off x="5924550" y="686990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183</xdr:row>
      <xdr:rowOff>0</xdr:rowOff>
    </xdr:from>
    <xdr:ext cx="65" cy="170239"/>
    <xdr:sp macro="" textlink="">
      <xdr:nvSpPr>
        <xdr:cNvPr id="27" name="กล่องข้อความ 785"/>
        <xdr:cNvSpPr txBox="1"/>
      </xdr:nvSpPr>
      <xdr:spPr>
        <a:xfrm>
          <a:off x="5924550" y="684514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184</xdr:row>
      <xdr:rowOff>80962</xdr:rowOff>
    </xdr:from>
    <xdr:ext cx="65" cy="170239"/>
    <xdr:sp macro="" textlink="">
      <xdr:nvSpPr>
        <xdr:cNvPr id="28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183</xdr:row>
      <xdr:rowOff>80962</xdr:rowOff>
    </xdr:from>
    <xdr:ext cx="65" cy="170239"/>
    <xdr:sp macro="" textlink="">
      <xdr:nvSpPr>
        <xdr:cNvPr id="29" name="กล่องข้อความ 785"/>
        <xdr:cNvSpPr txBox="1"/>
      </xdr:nvSpPr>
      <xdr:spPr>
        <a:xfrm>
          <a:off x="5924550" y="686990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184</xdr:row>
      <xdr:rowOff>80962</xdr:rowOff>
    </xdr:from>
    <xdr:ext cx="65" cy="170239"/>
    <xdr:sp macro="" textlink="">
      <xdr:nvSpPr>
        <xdr:cNvPr id="30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183</xdr:row>
      <xdr:rowOff>80962</xdr:rowOff>
    </xdr:from>
    <xdr:ext cx="65" cy="170239"/>
    <xdr:sp macro="" textlink="">
      <xdr:nvSpPr>
        <xdr:cNvPr id="31" name="กล่องข้อความ 785"/>
        <xdr:cNvSpPr txBox="1"/>
      </xdr:nvSpPr>
      <xdr:spPr>
        <a:xfrm>
          <a:off x="5924550" y="686990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185</xdr:row>
      <xdr:rowOff>80962</xdr:rowOff>
    </xdr:from>
    <xdr:ext cx="65" cy="170239"/>
    <xdr:sp macro="" textlink="">
      <xdr:nvSpPr>
        <xdr:cNvPr id="32" name="กล่องข้อความ 785"/>
        <xdr:cNvSpPr txBox="1"/>
      </xdr:nvSpPr>
      <xdr:spPr>
        <a:xfrm>
          <a:off x="5924550" y="691943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184</xdr:row>
      <xdr:rowOff>80962</xdr:rowOff>
    </xdr:from>
    <xdr:ext cx="65" cy="170239"/>
    <xdr:sp macro="" textlink="">
      <xdr:nvSpPr>
        <xdr:cNvPr id="33" name="กล่องข้อความ 785"/>
        <xdr:cNvSpPr txBox="1"/>
      </xdr:nvSpPr>
      <xdr:spPr>
        <a:xfrm>
          <a:off x="5924550" y="68946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twoCellAnchor>
    <xdr:from>
      <xdr:col>12</xdr:col>
      <xdr:colOff>168277</xdr:colOff>
      <xdr:row>36</xdr:row>
      <xdr:rowOff>4233</xdr:rowOff>
    </xdr:from>
    <xdr:to>
      <xdr:col>12</xdr:col>
      <xdr:colOff>381001</xdr:colOff>
      <xdr:row>51</xdr:row>
      <xdr:rowOff>175684</xdr:rowOff>
    </xdr:to>
    <xdr:sp macro="" textlink="">
      <xdr:nvSpPr>
        <xdr:cNvPr id="34" name="วงเล็บปีกกาขวา 33"/>
        <xdr:cNvSpPr/>
      </xdr:nvSpPr>
      <xdr:spPr bwMode="auto">
        <a:xfrm>
          <a:off x="12169777" y="9021233"/>
          <a:ext cx="212724" cy="3579284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  <xdr:oneCellAnchor>
    <xdr:from>
      <xdr:col>4</xdr:col>
      <xdr:colOff>628650</xdr:colOff>
      <xdr:row>180</xdr:row>
      <xdr:rowOff>80962</xdr:rowOff>
    </xdr:from>
    <xdr:ext cx="65" cy="170239"/>
    <xdr:sp macro="" textlink="">
      <xdr:nvSpPr>
        <xdr:cNvPr id="38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179</xdr:row>
      <xdr:rowOff>80962</xdr:rowOff>
    </xdr:from>
    <xdr:ext cx="65" cy="170239"/>
    <xdr:sp macro="" textlink="">
      <xdr:nvSpPr>
        <xdr:cNvPr id="39" name="กล่องข้อความ 785"/>
        <xdr:cNvSpPr txBox="1"/>
      </xdr:nvSpPr>
      <xdr:spPr>
        <a:xfrm>
          <a:off x="6172200" y="619267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181</xdr:row>
      <xdr:rowOff>80962</xdr:rowOff>
    </xdr:from>
    <xdr:ext cx="65" cy="170239"/>
    <xdr:sp macro="" textlink="">
      <xdr:nvSpPr>
        <xdr:cNvPr id="40" name="กล่องข้อความ 785"/>
        <xdr:cNvSpPr txBox="1"/>
      </xdr:nvSpPr>
      <xdr:spPr>
        <a:xfrm>
          <a:off x="6172200" y="624792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180</xdr:row>
      <xdr:rowOff>80962</xdr:rowOff>
    </xdr:from>
    <xdr:ext cx="65" cy="170239"/>
    <xdr:sp macro="" textlink="">
      <xdr:nvSpPr>
        <xdr:cNvPr id="41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181</xdr:row>
      <xdr:rowOff>80962</xdr:rowOff>
    </xdr:from>
    <xdr:ext cx="65" cy="170239"/>
    <xdr:sp macro="" textlink="">
      <xdr:nvSpPr>
        <xdr:cNvPr id="42" name="กล่องข้อความ 785"/>
        <xdr:cNvSpPr txBox="1"/>
      </xdr:nvSpPr>
      <xdr:spPr>
        <a:xfrm>
          <a:off x="6172200" y="624792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180</xdr:row>
      <xdr:rowOff>80962</xdr:rowOff>
    </xdr:from>
    <xdr:ext cx="65" cy="170239"/>
    <xdr:sp macro="" textlink="">
      <xdr:nvSpPr>
        <xdr:cNvPr id="43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182</xdr:row>
      <xdr:rowOff>80962</xdr:rowOff>
    </xdr:from>
    <xdr:ext cx="65" cy="170239"/>
    <xdr:sp macro="" textlink="">
      <xdr:nvSpPr>
        <xdr:cNvPr id="44" name="กล่องข้อความ 785"/>
        <xdr:cNvSpPr txBox="1"/>
      </xdr:nvSpPr>
      <xdr:spPr>
        <a:xfrm>
          <a:off x="6172200" y="627554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181</xdr:row>
      <xdr:rowOff>80962</xdr:rowOff>
    </xdr:from>
    <xdr:ext cx="65" cy="170239"/>
    <xdr:sp macro="" textlink="">
      <xdr:nvSpPr>
        <xdr:cNvPr id="45" name="กล่องข้อความ 785"/>
        <xdr:cNvSpPr txBox="1"/>
      </xdr:nvSpPr>
      <xdr:spPr>
        <a:xfrm>
          <a:off x="6172200" y="624792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179</xdr:row>
      <xdr:rowOff>80962</xdr:rowOff>
    </xdr:from>
    <xdr:ext cx="65" cy="170239"/>
    <xdr:sp macro="" textlink="">
      <xdr:nvSpPr>
        <xdr:cNvPr id="46" name="กล่องข้อความ 785"/>
        <xdr:cNvSpPr txBox="1"/>
      </xdr:nvSpPr>
      <xdr:spPr>
        <a:xfrm>
          <a:off x="6172200" y="619267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178</xdr:row>
      <xdr:rowOff>80962</xdr:rowOff>
    </xdr:from>
    <xdr:ext cx="65" cy="170239"/>
    <xdr:sp macro="" textlink="">
      <xdr:nvSpPr>
        <xdr:cNvPr id="47" name="กล่องข้อความ 785"/>
        <xdr:cNvSpPr txBox="1"/>
      </xdr:nvSpPr>
      <xdr:spPr>
        <a:xfrm>
          <a:off x="6172200" y="616505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180</xdr:row>
      <xdr:rowOff>80962</xdr:rowOff>
    </xdr:from>
    <xdr:ext cx="65" cy="170239"/>
    <xdr:sp macro="" textlink="">
      <xdr:nvSpPr>
        <xdr:cNvPr id="48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179</xdr:row>
      <xdr:rowOff>80962</xdr:rowOff>
    </xdr:from>
    <xdr:ext cx="65" cy="170239"/>
    <xdr:sp macro="" textlink="">
      <xdr:nvSpPr>
        <xdr:cNvPr id="49" name="กล่องข้อความ 785"/>
        <xdr:cNvSpPr txBox="1"/>
      </xdr:nvSpPr>
      <xdr:spPr>
        <a:xfrm>
          <a:off x="6172200" y="619267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180</xdr:row>
      <xdr:rowOff>80962</xdr:rowOff>
    </xdr:from>
    <xdr:ext cx="65" cy="170239"/>
    <xdr:sp macro="" textlink="">
      <xdr:nvSpPr>
        <xdr:cNvPr id="50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179</xdr:row>
      <xdr:rowOff>80962</xdr:rowOff>
    </xdr:from>
    <xdr:ext cx="65" cy="170239"/>
    <xdr:sp macro="" textlink="">
      <xdr:nvSpPr>
        <xdr:cNvPr id="51" name="กล่องข้อความ 785"/>
        <xdr:cNvSpPr txBox="1"/>
      </xdr:nvSpPr>
      <xdr:spPr>
        <a:xfrm>
          <a:off x="6172200" y="619267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181</xdr:row>
      <xdr:rowOff>80962</xdr:rowOff>
    </xdr:from>
    <xdr:ext cx="65" cy="170239"/>
    <xdr:sp macro="" textlink="">
      <xdr:nvSpPr>
        <xdr:cNvPr id="52" name="กล่องข้อความ 785"/>
        <xdr:cNvSpPr txBox="1"/>
      </xdr:nvSpPr>
      <xdr:spPr>
        <a:xfrm>
          <a:off x="6172200" y="624792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180</xdr:row>
      <xdr:rowOff>80962</xdr:rowOff>
    </xdr:from>
    <xdr:ext cx="65" cy="170239"/>
    <xdr:sp macro="" textlink="">
      <xdr:nvSpPr>
        <xdr:cNvPr id="53" name="กล่องข้อความ 785"/>
        <xdr:cNvSpPr txBox="1"/>
      </xdr:nvSpPr>
      <xdr:spPr>
        <a:xfrm>
          <a:off x="6172200" y="622030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101</xdr:row>
      <xdr:rowOff>80962</xdr:rowOff>
    </xdr:from>
    <xdr:ext cx="65" cy="170239"/>
    <xdr:sp macro="" textlink="">
      <xdr:nvSpPr>
        <xdr:cNvPr id="54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100</xdr:row>
      <xdr:rowOff>80962</xdr:rowOff>
    </xdr:from>
    <xdr:ext cx="65" cy="170239"/>
    <xdr:sp macro="" textlink="">
      <xdr:nvSpPr>
        <xdr:cNvPr id="55" name="กล่องข้อความ 785"/>
        <xdr:cNvSpPr txBox="1"/>
      </xdr:nvSpPr>
      <xdr:spPr>
        <a:xfrm>
          <a:off x="6172200" y="311610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102</xdr:row>
      <xdr:rowOff>80962</xdr:rowOff>
    </xdr:from>
    <xdr:ext cx="65" cy="170239"/>
    <xdr:sp macro="" textlink="">
      <xdr:nvSpPr>
        <xdr:cNvPr id="56" name="กล่องข้อความ 785"/>
        <xdr:cNvSpPr txBox="1"/>
      </xdr:nvSpPr>
      <xdr:spPr>
        <a:xfrm>
          <a:off x="6172200" y="317134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101</xdr:row>
      <xdr:rowOff>80962</xdr:rowOff>
    </xdr:from>
    <xdr:ext cx="65" cy="170239"/>
    <xdr:sp macro="" textlink="">
      <xdr:nvSpPr>
        <xdr:cNvPr id="57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102</xdr:row>
      <xdr:rowOff>80962</xdr:rowOff>
    </xdr:from>
    <xdr:ext cx="65" cy="170239"/>
    <xdr:sp macro="" textlink="">
      <xdr:nvSpPr>
        <xdr:cNvPr id="58" name="กล่องข้อความ 785"/>
        <xdr:cNvSpPr txBox="1"/>
      </xdr:nvSpPr>
      <xdr:spPr>
        <a:xfrm>
          <a:off x="6172200" y="317134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101</xdr:row>
      <xdr:rowOff>80962</xdr:rowOff>
    </xdr:from>
    <xdr:ext cx="65" cy="170239"/>
    <xdr:sp macro="" textlink="">
      <xdr:nvSpPr>
        <xdr:cNvPr id="59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103</xdr:row>
      <xdr:rowOff>80962</xdr:rowOff>
    </xdr:from>
    <xdr:ext cx="65" cy="170239"/>
    <xdr:sp macro="" textlink="">
      <xdr:nvSpPr>
        <xdr:cNvPr id="60" name="กล่องข้อความ 785"/>
        <xdr:cNvSpPr txBox="1"/>
      </xdr:nvSpPr>
      <xdr:spPr>
        <a:xfrm>
          <a:off x="6172200" y="319897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102</xdr:row>
      <xdr:rowOff>80962</xdr:rowOff>
    </xdr:from>
    <xdr:ext cx="65" cy="170239"/>
    <xdr:sp macro="" textlink="">
      <xdr:nvSpPr>
        <xdr:cNvPr id="61" name="กล่องข้อความ 785"/>
        <xdr:cNvSpPr txBox="1"/>
      </xdr:nvSpPr>
      <xdr:spPr>
        <a:xfrm>
          <a:off x="6172200" y="317134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100</xdr:row>
      <xdr:rowOff>80962</xdr:rowOff>
    </xdr:from>
    <xdr:ext cx="65" cy="170239"/>
    <xdr:sp macro="" textlink="">
      <xdr:nvSpPr>
        <xdr:cNvPr id="62" name="กล่องข้อความ 785"/>
        <xdr:cNvSpPr txBox="1"/>
      </xdr:nvSpPr>
      <xdr:spPr>
        <a:xfrm>
          <a:off x="6172200" y="311610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97</xdr:row>
      <xdr:rowOff>80962</xdr:rowOff>
    </xdr:from>
    <xdr:ext cx="65" cy="170239"/>
    <xdr:sp macro="" textlink="">
      <xdr:nvSpPr>
        <xdr:cNvPr id="63" name="กล่องข้อความ 785"/>
        <xdr:cNvSpPr txBox="1"/>
      </xdr:nvSpPr>
      <xdr:spPr>
        <a:xfrm>
          <a:off x="6172200" y="3088481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101</xdr:row>
      <xdr:rowOff>80962</xdr:rowOff>
    </xdr:from>
    <xdr:ext cx="65" cy="170239"/>
    <xdr:sp macro="" textlink="">
      <xdr:nvSpPr>
        <xdr:cNvPr id="64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100</xdr:row>
      <xdr:rowOff>80962</xdr:rowOff>
    </xdr:from>
    <xdr:ext cx="65" cy="170239"/>
    <xdr:sp macro="" textlink="">
      <xdr:nvSpPr>
        <xdr:cNvPr id="65" name="กล่องข้อความ 785"/>
        <xdr:cNvSpPr txBox="1"/>
      </xdr:nvSpPr>
      <xdr:spPr>
        <a:xfrm>
          <a:off x="6172200" y="311610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101</xdr:row>
      <xdr:rowOff>80962</xdr:rowOff>
    </xdr:from>
    <xdr:ext cx="65" cy="170239"/>
    <xdr:sp macro="" textlink="">
      <xdr:nvSpPr>
        <xdr:cNvPr id="66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100</xdr:row>
      <xdr:rowOff>80962</xdr:rowOff>
    </xdr:from>
    <xdr:ext cx="65" cy="170239"/>
    <xdr:sp macro="" textlink="">
      <xdr:nvSpPr>
        <xdr:cNvPr id="67" name="กล่องข้อความ 785"/>
        <xdr:cNvSpPr txBox="1"/>
      </xdr:nvSpPr>
      <xdr:spPr>
        <a:xfrm>
          <a:off x="6172200" y="3116103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102</xdr:row>
      <xdr:rowOff>80962</xdr:rowOff>
    </xdr:from>
    <xdr:ext cx="65" cy="170239"/>
    <xdr:sp macro="" textlink="">
      <xdr:nvSpPr>
        <xdr:cNvPr id="68" name="กล่องข้อความ 785"/>
        <xdr:cNvSpPr txBox="1"/>
      </xdr:nvSpPr>
      <xdr:spPr>
        <a:xfrm>
          <a:off x="6172200" y="31713487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oneCellAnchor>
    <xdr:from>
      <xdr:col>4</xdr:col>
      <xdr:colOff>628650</xdr:colOff>
      <xdr:row>101</xdr:row>
      <xdr:rowOff>80962</xdr:rowOff>
    </xdr:from>
    <xdr:ext cx="65" cy="170239"/>
    <xdr:sp macro="" textlink="">
      <xdr:nvSpPr>
        <xdr:cNvPr id="69" name="กล่องข้อความ 785"/>
        <xdr:cNvSpPr txBox="1"/>
      </xdr:nvSpPr>
      <xdr:spPr>
        <a:xfrm>
          <a:off x="6172200" y="31437262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/>
        </a:p>
      </xdr:txBody>
    </xdr:sp>
    <xdr:clientData/>
  </xdr:oneCellAnchor>
  <xdr:twoCellAnchor>
    <xdr:from>
      <xdr:col>1</xdr:col>
      <xdr:colOff>3851276</xdr:colOff>
      <xdr:row>29</xdr:row>
      <xdr:rowOff>88899</xdr:rowOff>
    </xdr:from>
    <xdr:to>
      <xdr:col>2</xdr:col>
      <xdr:colOff>190500</xdr:colOff>
      <xdr:row>42</xdr:row>
      <xdr:rowOff>31749</xdr:rowOff>
    </xdr:to>
    <xdr:sp macro="" textlink="">
      <xdr:nvSpPr>
        <xdr:cNvPr id="70" name="วงเล็บปีกกาขวา 69"/>
        <xdr:cNvSpPr/>
      </xdr:nvSpPr>
      <xdr:spPr bwMode="auto">
        <a:xfrm>
          <a:off x="4570943" y="7401982"/>
          <a:ext cx="202140" cy="3107267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75</xdr:row>
      <xdr:rowOff>0</xdr:rowOff>
    </xdr:from>
    <xdr:to>
      <xdr:col>8</xdr:col>
      <xdr:colOff>0</xdr:colOff>
      <xdr:row>75</xdr:row>
      <xdr:rowOff>0</xdr:rowOff>
    </xdr:to>
    <xdr:sp macro="" textlink="">
      <xdr:nvSpPr>
        <xdr:cNvPr id="18" name="Line 2078"/>
        <xdr:cNvSpPr>
          <a:spLocks noChangeShapeType="1"/>
        </xdr:cNvSpPr>
      </xdr:nvSpPr>
      <xdr:spPr bwMode="auto">
        <a:xfrm>
          <a:off x="866775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75</xdr:row>
      <xdr:rowOff>0</xdr:rowOff>
    </xdr:from>
    <xdr:to>
      <xdr:col>8</xdr:col>
      <xdr:colOff>0</xdr:colOff>
      <xdr:row>75</xdr:row>
      <xdr:rowOff>0</xdr:rowOff>
    </xdr:to>
    <xdr:sp macro="" textlink="">
      <xdr:nvSpPr>
        <xdr:cNvPr id="19" name="Line 2079"/>
        <xdr:cNvSpPr>
          <a:spLocks noChangeShapeType="1"/>
        </xdr:cNvSpPr>
      </xdr:nvSpPr>
      <xdr:spPr bwMode="auto">
        <a:xfrm>
          <a:off x="866775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75</xdr:row>
      <xdr:rowOff>0</xdr:rowOff>
    </xdr:from>
    <xdr:to>
      <xdr:col>8</xdr:col>
      <xdr:colOff>0</xdr:colOff>
      <xdr:row>75</xdr:row>
      <xdr:rowOff>0</xdr:rowOff>
    </xdr:to>
    <xdr:sp macro="" textlink="">
      <xdr:nvSpPr>
        <xdr:cNvPr id="20" name="Line 2080"/>
        <xdr:cNvSpPr>
          <a:spLocks noChangeShapeType="1"/>
        </xdr:cNvSpPr>
      </xdr:nvSpPr>
      <xdr:spPr bwMode="auto">
        <a:xfrm>
          <a:off x="866775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75</xdr:row>
      <xdr:rowOff>0</xdr:rowOff>
    </xdr:from>
    <xdr:to>
      <xdr:col>8</xdr:col>
      <xdr:colOff>0</xdr:colOff>
      <xdr:row>75</xdr:row>
      <xdr:rowOff>0</xdr:rowOff>
    </xdr:to>
    <xdr:sp macro="" textlink="">
      <xdr:nvSpPr>
        <xdr:cNvPr id="21" name="Line 2081"/>
        <xdr:cNvSpPr>
          <a:spLocks noChangeShapeType="1"/>
        </xdr:cNvSpPr>
      </xdr:nvSpPr>
      <xdr:spPr bwMode="auto">
        <a:xfrm>
          <a:off x="866775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75</xdr:row>
      <xdr:rowOff>0</xdr:rowOff>
    </xdr:from>
    <xdr:to>
      <xdr:col>8</xdr:col>
      <xdr:colOff>0</xdr:colOff>
      <xdr:row>75</xdr:row>
      <xdr:rowOff>0</xdr:rowOff>
    </xdr:to>
    <xdr:sp macro="" textlink="">
      <xdr:nvSpPr>
        <xdr:cNvPr id="22" name="Line 2082"/>
        <xdr:cNvSpPr>
          <a:spLocks noChangeShapeType="1"/>
        </xdr:cNvSpPr>
      </xdr:nvSpPr>
      <xdr:spPr bwMode="auto">
        <a:xfrm>
          <a:off x="866775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75</xdr:row>
      <xdr:rowOff>0</xdr:rowOff>
    </xdr:from>
    <xdr:to>
      <xdr:col>8</xdr:col>
      <xdr:colOff>0</xdr:colOff>
      <xdr:row>75</xdr:row>
      <xdr:rowOff>0</xdr:rowOff>
    </xdr:to>
    <xdr:sp macro="" textlink="">
      <xdr:nvSpPr>
        <xdr:cNvPr id="23" name="Line 2083"/>
        <xdr:cNvSpPr>
          <a:spLocks noChangeShapeType="1"/>
        </xdr:cNvSpPr>
      </xdr:nvSpPr>
      <xdr:spPr bwMode="auto">
        <a:xfrm>
          <a:off x="866775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75</xdr:row>
      <xdr:rowOff>0</xdr:rowOff>
    </xdr:from>
    <xdr:to>
      <xdr:col>8</xdr:col>
      <xdr:colOff>0</xdr:colOff>
      <xdr:row>75</xdr:row>
      <xdr:rowOff>0</xdr:rowOff>
    </xdr:to>
    <xdr:sp macro="" textlink="">
      <xdr:nvSpPr>
        <xdr:cNvPr id="24" name="Line 2084"/>
        <xdr:cNvSpPr>
          <a:spLocks noChangeShapeType="1"/>
        </xdr:cNvSpPr>
      </xdr:nvSpPr>
      <xdr:spPr bwMode="auto">
        <a:xfrm>
          <a:off x="866775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75</xdr:row>
      <xdr:rowOff>0</xdr:rowOff>
    </xdr:from>
    <xdr:to>
      <xdr:col>8</xdr:col>
      <xdr:colOff>0</xdr:colOff>
      <xdr:row>75</xdr:row>
      <xdr:rowOff>0</xdr:rowOff>
    </xdr:to>
    <xdr:sp macro="" textlink="">
      <xdr:nvSpPr>
        <xdr:cNvPr id="25" name="Line 2085"/>
        <xdr:cNvSpPr>
          <a:spLocks noChangeShapeType="1"/>
        </xdr:cNvSpPr>
      </xdr:nvSpPr>
      <xdr:spPr bwMode="auto">
        <a:xfrm>
          <a:off x="866775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8</xdr:col>
      <xdr:colOff>0</xdr:colOff>
      <xdr:row>74</xdr:row>
      <xdr:rowOff>0</xdr:rowOff>
    </xdr:to>
    <xdr:sp macro="" textlink="">
      <xdr:nvSpPr>
        <xdr:cNvPr id="26" name="Line 2078"/>
        <xdr:cNvSpPr>
          <a:spLocks noChangeShapeType="1"/>
        </xdr:cNvSpPr>
      </xdr:nvSpPr>
      <xdr:spPr bwMode="auto">
        <a:xfrm>
          <a:off x="8667750" y="86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8</xdr:col>
      <xdr:colOff>0</xdr:colOff>
      <xdr:row>74</xdr:row>
      <xdr:rowOff>0</xdr:rowOff>
    </xdr:to>
    <xdr:sp macro="" textlink="">
      <xdr:nvSpPr>
        <xdr:cNvPr id="27" name="Line 2079"/>
        <xdr:cNvSpPr>
          <a:spLocks noChangeShapeType="1"/>
        </xdr:cNvSpPr>
      </xdr:nvSpPr>
      <xdr:spPr bwMode="auto">
        <a:xfrm>
          <a:off x="8667750" y="86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8</xdr:col>
      <xdr:colOff>0</xdr:colOff>
      <xdr:row>74</xdr:row>
      <xdr:rowOff>0</xdr:rowOff>
    </xdr:to>
    <xdr:sp macro="" textlink="">
      <xdr:nvSpPr>
        <xdr:cNvPr id="28" name="Line 2080"/>
        <xdr:cNvSpPr>
          <a:spLocks noChangeShapeType="1"/>
        </xdr:cNvSpPr>
      </xdr:nvSpPr>
      <xdr:spPr bwMode="auto">
        <a:xfrm>
          <a:off x="8667750" y="86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8</xdr:col>
      <xdr:colOff>0</xdr:colOff>
      <xdr:row>74</xdr:row>
      <xdr:rowOff>0</xdr:rowOff>
    </xdr:to>
    <xdr:sp macro="" textlink="">
      <xdr:nvSpPr>
        <xdr:cNvPr id="29" name="Line 2081"/>
        <xdr:cNvSpPr>
          <a:spLocks noChangeShapeType="1"/>
        </xdr:cNvSpPr>
      </xdr:nvSpPr>
      <xdr:spPr bwMode="auto">
        <a:xfrm>
          <a:off x="8667750" y="86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8</xdr:col>
      <xdr:colOff>0</xdr:colOff>
      <xdr:row>74</xdr:row>
      <xdr:rowOff>0</xdr:rowOff>
    </xdr:to>
    <xdr:sp macro="" textlink="">
      <xdr:nvSpPr>
        <xdr:cNvPr id="30" name="Line 2082"/>
        <xdr:cNvSpPr>
          <a:spLocks noChangeShapeType="1"/>
        </xdr:cNvSpPr>
      </xdr:nvSpPr>
      <xdr:spPr bwMode="auto">
        <a:xfrm>
          <a:off x="8667750" y="86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8</xdr:col>
      <xdr:colOff>0</xdr:colOff>
      <xdr:row>74</xdr:row>
      <xdr:rowOff>0</xdr:rowOff>
    </xdr:to>
    <xdr:sp macro="" textlink="">
      <xdr:nvSpPr>
        <xdr:cNvPr id="31" name="Line 2083"/>
        <xdr:cNvSpPr>
          <a:spLocks noChangeShapeType="1"/>
        </xdr:cNvSpPr>
      </xdr:nvSpPr>
      <xdr:spPr bwMode="auto">
        <a:xfrm>
          <a:off x="8667750" y="86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8</xdr:col>
      <xdr:colOff>0</xdr:colOff>
      <xdr:row>74</xdr:row>
      <xdr:rowOff>0</xdr:rowOff>
    </xdr:to>
    <xdr:sp macro="" textlink="">
      <xdr:nvSpPr>
        <xdr:cNvPr id="32" name="Line 2084"/>
        <xdr:cNvSpPr>
          <a:spLocks noChangeShapeType="1"/>
        </xdr:cNvSpPr>
      </xdr:nvSpPr>
      <xdr:spPr bwMode="auto">
        <a:xfrm>
          <a:off x="8667750" y="86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74</xdr:row>
      <xdr:rowOff>0</xdr:rowOff>
    </xdr:from>
    <xdr:to>
      <xdr:col>8</xdr:col>
      <xdr:colOff>0</xdr:colOff>
      <xdr:row>74</xdr:row>
      <xdr:rowOff>0</xdr:rowOff>
    </xdr:to>
    <xdr:sp macro="" textlink="">
      <xdr:nvSpPr>
        <xdr:cNvPr id="33" name="Line 2085"/>
        <xdr:cNvSpPr>
          <a:spLocks noChangeShapeType="1"/>
        </xdr:cNvSpPr>
      </xdr:nvSpPr>
      <xdr:spPr bwMode="auto">
        <a:xfrm>
          <a:off x="8667750" y="86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34" name="Line 2078"/>
        <xdr:cNvSpPr>
          <a:spLocks noChangeShapeType="1"/>
        </xdr:cNvSpPr>
      </xdr:nvSpPr>
      <xdr:spPr bwMode="auto">
        <a:xfrm>
          <a:off x="866775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35" name="Line 2079"/>
        <xdr:cNvSpPr>
          <a:spLocks noChangeShapeType="1"/>
        </xdr:cNvSpPr>
      </xdr:nvSpPr>
      <xdr:spPr bwMode="auto">
        <a:xfrm>
          <a:off x="866775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36" name="Line 2080"/>
        <xdr:cNvSpPr>
          <a:spLocks noChangeShapeType="1"/>
        </xdr:cNvSpPr>
      </xdr:nvSpPr>
      <xdr:spPr bwMode="auto">
        <a:xfrm>
          <a:off x="866775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37" name="Line 2081"/>
        <xdr:cNvSpPr>
          <a:spLocks noChangeShapeType="1"/>
        </xdr:cNvSpPr>
      </xdr:nvSpPr>
      <xdr:spPr bwMode="auto">
        <a:xfrm>
          <a:off x="866775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38" name="Line 2082"/>
        <xdr:cNvSpPr>
          <a:spLocks noChangeShapeType="1"/>
        </xdr:cNvSpPr>
      </xdr:nvSpPr>
      <xdr:spPr bwMode="auto">
        <a:xfrm>
          <a:off x="866775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39" name="Line 2083"/>
        <xdr:cNvSpPr>
          <a:spLocks noChangeShapeType="1"/>
        </xdr:cNvSpPr>
      </xdr:nvSpPr>
      <xdr:spPr bwMode="auto">
        <a:xfrm>
          <a:off x="866775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40" name="Line 2084"/>
        <xdr:cNvSpPr>
          <a:spLocks noChangeShapeType="1"/>
        </xdr:cNvSpPr>
      </xdr:nvSpPr>
      <xdr:spPr bwMode="auto">
        <a:xfrm>
          <a:off x="866775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77</xdr:row>
      <xdr:rowOff>0</xdr:rowOff>
    </xdr:from>
    <xdr:to>
      <xdr:col>8</xdr:col>
      <xdr:colOff>0</xdr:colOff>
      <xdr:row>77</xdr:row>
      <xdr:rowOff>0</xdr:rowOff>
    </xdr:to>
    <xdr:sp macro="" textlink="">
      <xdr:nvSpPr>
        <xdr:cNvPr id="41" name="Line 2085"/>
        <xdr:cNvSpPr>
          <a:spLocks noChangeShapeType="1"/>
        </xdr:cNvSpPr>
      </xdr:nvSpPr>
      <xdr:spPr bwMode="auto">
        <a:xfrm>
          <a:off x="866775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0</xdr:colOff>
      <xdr:row>95</xdr:row>
      <xdr:rowOff>0</xdr:rowOff>
    </xdr:to>
    <xdr:sp macro="" textlink="">
      <xdr:nvSpPr>
        <xdr:cNvPr id="74" name="Line 2078"/>
        <xdr:cNvSpPr>
          <a:spLocks noChangeShapeType="1"/>
        </xdr:cNvSpPr>
      </xdr:nvSpPr>
      <xdr:spPr bwMode="auto">
        <a:xfrm>
          <a:off x="8688917" y="1851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0</xdr:colOff>
      <xdr:row>95</xdr:row>
      <xdr:rowOff>0</xdr:rowOff>
    </xdr:to>
    <xdr:sp macro="" textlink="">
      <xdr:nvSpPr>
        <xdr:cNvPr id="75" name="Line 2079"/>
        <xdr:cNvSpPr>
          <a:spLocks noChangeShapeType="1"/>
        </xdr:cNvSpPr>
      </xdr:nvSpPr>
      <xdr:spPr bwMode="auto">
        <a:xfrm>
          <a:off x="8688917" y="1851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0</xdr:colOff>
      <xdr:row>95</xdr:row>
      <xdr:rowOff>0</xdr:rowOff>
    </xdr:to>
    <xdr:sp macro="" textlink="">
      <xdr:nvSpPr>
        <xdr:cNvPr id="76" name="Line 2080"/>
        <xdr:cNvSpPr>
          <a:spLocks noChangeShapeType="1"/>
        </xdr:cNvSpPr>
      </xdr:nvSpPr>
      <xdr:spPr bwMode="auto">
        <a:xfrm>
          <a:off x="8688917" y="1851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0</xdr:colOff>
      <xdr:row>95</xdr:row>
      <xdr:rowOff>0</xdr:rowOff>
    </xdr:to>
    <xdr:sp macro="" textlink="">
      <xdr:nvSpPr>
        <xdr:cNvPr id="77" name="Line 2081"/>
        <xdr:cNvSpPr>
          <a:spLocks noChangeShapeType="1"/>
        </xdr:cNvSpPr>
      </xdr:nvSpPr>
      <xdr:spPr bwMode="auto">
        <a:xfrm>
          <a:off x="8688917" y="1851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0</xdr:colOff>
      <xdr:row>95</xdr:row>
      <xdr:rowOff>0</xdr:rowOff>
    </xdr:to>
    <xdr:sp macro="" textlink="">
      <xdr:nvSpPr>
        <xdr:cNvPr id="78" name="Line 2082"/>
        <xdr:cNvSpPr>
          <a:spLocks noChangeShapeType="1"/>
        </xdr:cNvSpPr>
      </xdr:nvSpPr>
      <xdr:spPr bwMode="auto">
        <a:xfrm>
          <a:off x="8688917" y="1851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0</xdr:colOff>
      <xdr:row>95</xdr:row>
      <xdr:rowOff>0</xdr:rowOff>
    </xdr:to>
    <xdr:sp macro="" textlink="">
      <xdr:nvSpPr>
        <xdr:cNvPr id="79" name="Line 2083"/>
        <xdr:cNvSpPr>
          <a:spLocks noChangeShapeType="1"/>
        </xdr:cNvSpPr>
      </xdr:nvSpPr>
      <xdr:spPr bwMode="auto">
        <a:xfrm>
          <a:off x="8688917" y="1851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0</xdr:colOff>
      <xdr:row>95</xdr:row>
      <xdr:rowOff>0</xdr:rowOff>
    </xdr:to>
    <xdr:sp macro="" textlink="">
      <xdr:nvSpPr>
        <xdr:cNvPr id="80" name="Line 2084"/>
        <xdr:cNvSpPr>
          <a:spLocks noChangeShapeType="1"/>
        </xdr:cNvSpPr>
      </xdr:nvSpPr>
      <xdr:spPr bwMode="auto">
        <a:xfrm>
          <a:off x="8688917" y="1851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0</xdr:colOff>
      <xdr:row>95</xdr:row>
      <xdr:rowOff>0</xdr:rowOff>
    </xdr:to>
    <xdr:sp macro="" textlink="">
      <xdr:nvSpPr>
        <xdr:cNvPr id="81" name="Line 2085"/>
        <xdr:cNvSpPr>
          <a:spLocks noChangeShapeType="1"/>
        </xdr:cNvSpPr>
      </xdr:nvSpPr>
      <xdr:spPr bwMode="auto">
        <a:xfrm>
          <a:off x="8688917" y="18510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82" name="Line 2078"/>
        <xdr:cNvSpPr>
          <a:spLocks noChangeShapeType="1"/>
        </xdr:cNvSpPr>
      </xdr:nvSpPr>
      <xdr:spPr bwMode="auto">
        <a:xfrm>
          <a:off x="8688917" y="182668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83" name="Line 2079"/>
        <xdr:cNvSpPr>
          <a:spLocks noChangeShapeType="1"/>
        </xdr:cNvSpPr>
      </xdr:nvSpPr>
      <xdr:spPr bwMode="auto">
        <a:xfrm>
          <a:off x="8688917" y="182668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84" name="Line 2080"/>
        <xdr:cNvSpPr>
          <a:spLocks noChangeShapeType="1"/>
        </xdr:cNvSpPr>
      </xdr:nvSpPr>
      <xdr:spPr bwMode="auto">
        <a:xfrm>
          <a:off x="8688917" y="182668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85" name="Line 2081"/>
        <xdr:cNvSpPr>
          <a:spLocks noChangeShapeType="1"/>
        </xdr:cNvSpPr>
      </xdr:nvSpPr>
      <xdr:spPr bwMode="auto">
        <a:xfrm>
          <a:off x="8688917" y="182668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86" name="Line 2082"/>
        <xdr:cNvSpPr>
          <a:spLocks noChangeShapeType="1"/>
        </xdr:cNvSpPr>
      </xdr:nvSpPr>
      <xdr:spPr bwMode="auto">
        <a:xfrm>
          <a:off x="8688917" y="182668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87" name="Line 2083"/>
        <xdr:cNvSpPr>
          <a:spLocks noChangeShapeType="1"/>
        </xdr:cNvSpPr>
      </xdr:nvSpPr>
      <xdr:spPr bwMode="auto">
        <a:xfrm>
          <a:off x="8688917" y="182668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88" name="Line 2084"/>
        <xdr:cNvSpPr>
          <a:spLocks noChangeShapeType="1"/>
        </xdr:cNvSpPr>
      </xdr:nvSpPr>
      <xdr:spPr bwMode="auto">
        <a:xfrm>
          <a:off x="8688917" y="182668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94</xdr:row>
      <xdr:rowOff>0</xdr:rowOff>
    </xdr:from>
    <xdr:to>
      <xdr:col>8</xdr:col>
      <xdr:colOff>0</xdr:colOff>
      <xdr:row>94</xdr:row>
      <xdr:rowOff>0</xdr:rowOff>
    </xdr:to>
    <xdr:sp macro="" textlink="">
      <xdr:nvSpPr>
        <xdr:cNvPr id="89" name="Line 2085"/>
        <xdr:cNvSpPr>
          <a:spLocks noChangeShapeType="1"/>
        </xdr:cNvSpPr>
      </xdr:nvSpPr>
      <xdr:spPr bwMode="auto">
        <a:xfrm>
          <a:off x="8688917" y="1826683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0</xdr:colOff>
      <xdr:row>97</xdr:row>
      <xdr:rowOff>0</xdr:rowOff>
    </xdr:to>
    <xdr:sp macro="" textlink="">
      <xdr:nvSpPr>
        <xdr:cNvPr id="90" name="Line 2078"/>
        <xdr:cNvSpPr>
          <a:spLocks noChangeShapeType="1"/>
        </xdr:cNvSpPr>
      </xdr:nvSpPr>
      <xdr:spPr bwMode="auto">
        <a:xfrm>
          <a:off x="8688917" y="189970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0</xdr:colOff>
      <xdr:row>97</xdr:row>
      <xdr:rowOff>0</xdr:rowOff>
    </xdr:to>
    <xdr:sp macro="" textlink="">
      <xdr:nvSpPr>
        <xdr:cNvPr id="91" name="Line 2079"/>
        <xdr:cNvSpPr>
          <a:spLocks noChangeShapeType="1"/>
        </xdr:cNvSpPr>
      </xdr:nvSpPr>
      <xdr:spPr bwMode="auto">
        <a:xfrm>
          <a:off x="8688917" y="189970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0</xdr:colOff>
      <xdr:row>97</xdr:row>
      <xdr:rowOff>0</xdr:rowOff>
    </xdr:to>
    <xdr:sp macro="" textlink="">
      <xdr:nvSpPr>
        <xdr:cNvPr id="92" name="Line 2080"/>
        <xdr:cNvSpPr>
          <a:spLocks noChangeShapeType="1"/>
        </xdr:cNvSpPr>
      </xdr:nvSpPr>
      <xdr:spPr bwMode="auto">
        <a:xfrm>
          <a:off x="8688917" y="189970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0</xdr:colOff>
      <xdr:row>97</xdr:row>
      <xdr:rowOff>0</xdr:rowOff>
    </xdr:to>
    <xdr:sp macro="" textlink="">
      <xdr:nvSpPr>
        <xdr:cNvPr id="93" name="Line 2081"/>
        <xdr:cNvSpPr>
          <a:spLocks noChangeShapeType="1"/>
        </xdr:cNvSpPr>
      </xdr:nvSpPr>
      <xdr:spPr bwMode="auto">
        <a:xfrm>
          <a:off x="8688917" y="189970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0</xdr:colOff>
      <xdr:row>97</xdr:row>
      <xdr:rowOff>0</xdr:rowOff>
    </xdr:to>
    <xdr:sp macro="" textlink="">
      <xdr:nvSpPr>
        <xdr:cNvPr id="94" name="Line 2082"/>
        <xdr:cNvSpPr>
          <a:spLocks noChangeShapeType="1"/>
        </xdr:cNvSpPr>
      </xdr:nvSpPr>
      <xdr:spPr bwMode="auto">
        <a:xfrm>
          <a:off x="8688917" y="189970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0</xdr:colOff>
      <xdr:row>97</xdr:row>
      <xdr:rowOff>0</xdr:rowOff>
    </xdr:to>
    <xdr:sp macro="" textlink="">
      <xdr:nvSpPr>
        <xdr:cNvPr id="95" name="Line 2083"/>
        <xdr:cNvSpPr>
          <a:spLocks noChangeShapeType="1"/>
        </xdr:cNvSpPr>
      </xdr:nvSpPr>
      <xdr:spPr bwMode="auto">
        <a:xfrm>
          <a:off x="8688917" y="189970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0</xdr:colOff>
      <xdr:row>97</xdr:row>
      <xdr:rowOff>0</xdr:rowOff>
    </xdr:to>
    <xdr:sp macro="" textlink="">
      <xdr:nvSpPr>
        <xdr:cNvPr id="96" name="Line 2084"/>
        <xdr:cNvSpPr>
          <a:spLocks noChangeShapeType="1"/>
        </xdr:cNvSpPr>
      </xdr:nvSpPr>
      <xdr:spPr bwMode="auto">
        <a:xfrm>
          <a:off x="8688917" y="189970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97</xdr:row>
      <xdr:rowOff>0</xdr:rowOff>
    </xdr:from>
    <xdr:to>
      <xdr:col>8</xdr:col>
      <xdr:colOff>0</xdr:colOff>
      <xdr:row>97</xdr:row>
      <xdr:rowOff>0</xdr:rowOff>
    </xdr:to>
    <xdr:sp macro="" textlink="">
      <xdr:nvSpPr>
        <xdr:cNvPr id="97" name="Line 2085"/>
        <xdr:cNvSpPr>
          <a:spLocks noChangeShapeType="1"/>
        </xdr:cNvSpPr>
      </xdr:nvSpPr>
      <xdr:spPr bwMode="auto">
        <a:xfrm>
          <a:off x="8688917" y="18997083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C00000"/>
  </sheetPr>
  <dimension ref="A1:E46"/>
  <sheetViews>
    <sheetView showGridLines="0" view="pageBreakPreview" topLeftCell="A13" zoomScaleNormal="175" zoomScaleSheetLayoutView="100" workbookViewId="0">
      <selection sqref="A1:D38"/>
    </sheetView>
  </sheetViews>
  <sheetFormatPr defaultRowHeight="18"/>
  <cols>
    <col min="1" max="1" width="12.7109375" style="1" customWidth="1"/>
    <col min="2" max="2" width="45.85546875" style="1" customWidth="1"/>
    <col min="3" max="3" width="23.42578125" style="355" customWidth="1"/>
    <col min="4" max="4" width="18.140625" style="355" customWidth="1"/>
    <col min="5" max="5" width="15.42578125" style="1" customWidth="1"/>
    <col min="6" max="16384" width="9.140625" style="1"/>
  </cols>
  <sheetData>
    <row r="1" spans="1:4" s="324" customFormat="1">
      <c r="A1" s="426" t="s">
        <v>91</v>
      </c>
      <c r="B1" s="426"/>
      <c r="C1" s="426"/>
      <c r="D1" s="426"/>
    </row>
    <row r="2" spans="1:4">
      <c r="A2" s="6" t="s">
        <v>66</v>
      </c>
      <c r="B2" s="6" t="s">
        <v>334</v>
      </c>
      <c r="C2" s="214"/>
      <c r="D2" s="214"/>
    </row>
    <row r="3" spans="1:4">
      <c r="A3" s="6" t="s">
        <v>63</v>
      </c>
      <c r="B3" s="6" t="s">
        <v>197</v>
      </c>
      <c r="C3" s="214"/>
      <c r="D3" s="420"/>
    </row>
    <row r="4" spans="1:4">
      <c r="A4" s="6" t="s">
        <v>56</v>
      </c>
      <c r="B4" s="6" t="s">
        <v>776</v>
      </c>
      <c r="C4" s="214"/>
      <c r="D4" s="325"/>
    </row>
    <row r="5" spans="1:4">
      <c r="A5" s="6" t="s">
        <v>93</v>
      </c>
      <c r="B5" s="6"/>
      <c r="C5" s="326" t="s">
        <v>323</v>
      </c>
      <c r="D5" s="214"/>
    </row>
    <row r="6" spans="1:4">
      <c r="A6" s="6" t="s">
        <v>67</v>
      </c>
      <c r="B6" s="327"/>
      <c r="C6" s="328">
        <v>56</v>
      </c>
      <c r="D6" s="1"/>
    </row>
    <row r="7" spans="1:4">
      <c r="A7" s="6"/>
      <c r="B7" s="6"/>
      <c r="C7" s="214"/>
      <c r="D7" s="214"/>
    </row>
    <row r="8" spans="1:4" ht="18.75" thickBot="1">
      <c r="A8" s="329"/>
      <c r="B8" s="329"/>
      <c r="C8" s="330"/>
      <c r="D8" s="330"/>
    </row>
    <row r="9" spans="1:4" ht="21" customHeight="1" thickTop="1">
      <c r="A9" s="331" t="s">
        <v>0</v>
      </c>
      <c r="B9" s="332" t="s">
        <v>1</v>
      </c>
      <c r="C9" s="333" t="s">
        <v>21</v>
      </c>
      <c r="D9" s="334" t="s">
        <v>8</v>
      </c>
    </row>
    <row r="10" spans="1:4" ht="17.25" customHeight="1" thickBot="1">
      <c r="A10" s="335"/>
      <c r="B10" s="336"/>
      <c r="C10" s="337" t="s">
        <v>64</v>
      </c>
      <c r="D10" s="335"/>
    </row>
    <row r="11" spans="1:4" ht="21" customHeight="1" thickTop="1">
      <c r="A11" s="338">
        <v>1</v>
      </c>
      <c r="B11" s="339" t="s">
        <v>335</v>
      </c>
      <c r="C11" s="340">
        <f>SUM('ใบสรุปแบบ ปร.5 (ก) '!H26)</f>
        <v>15174302.40556</v>
      </c>
      <c r="D11" s="251"/>
    </row>
    <row r="12" spans="1:4" ht="21" customHeight="1">
      <c r="A12" s="223">
        <v>2</v>
      </c>
      <c r="B12" s="227" t="s">
        <v>90</v>
      </c>
      <c r="C12" s="229">
        <f>SUM('ใบสรุปแบบ ปร.5 (ข)'!H25)</f>
        <v>2326034.48</v>
      </c>
      <c r="D12" s="341"/>
    </row>
    <row r="13" spans="1:4" ht="21" customHeight="1">
      <c r="A13" s="223"/>
      <c r="B13" s="227"/>
      <c r="C13" s="229"/>
      <c r="D13" s="341"/>
    </row>
    <row r="14" spans="1:4" ht="21" customHeight="1">
      <c r="A14" s="223"/>
      <c r="B14" s="227"/>
      <c r="C14" s="229"/>
      <c r="D14" s="341"/>
    </row>
    <row r="15" spans="1:4" ht="21" customHeight="1">
      <c r="A15" s="223"/>
      <c r="B15" s="227"/>
      <c r="C15" s="229"/>
      <c r="D15" s="341"/>
    </row>
    <row r="16" spans="1:4" ht="21" customHeight="1">
      <c r="A16" s="223"/>
      <c r="B16" s="227"/>
      <c r="C16" s="229"/>
      <c r="D16" s="341"/>
    </row>
    <row r="17" spans="1:5" ht="21" customHeight="1">
      <c r="A17" s="223"/>
      <c r="B17" s="227"/>
      <c r="C17" s="229"/>
      <c r="D17" s="341"/>
    </row>
    <row r="18" spans="1:5" ht="21" customHeight="1">
      <c r="A18" s="223"/>
      <c r="B18" s="227"/>
      <c r="C18" s="229"/>
      <c r="D18" s="341"/>
    </row>
    <row r="19" spans="1:5" ht="21" customHeight="1">
      <c r="A19" s="223"/>
      <c r="B19" s="227"/>
      <c r="C19" s="229"/>
      <c r="D19" s="341"/>
    </row>
    <row r="20" spans="1:5" ht="19.5" customHeight="1">
      <c r="A20" s="223"/>
      <c r="B20" s="227"/>
      <c r="C20" s="228"/>
      <c r="D20" s="229"/>
    </row>
    <row r="21" spans="1:5" ht="19.5" customHeight="1">
      <c r="A21" s="267"/>
      <c r="B21" s="227"/>
      <c r="C21" s="229"/>
      <c r="D21" s="229"/>
    </row>
    <row r="22" spans="1:5" ht="19.5" customHeight="1">
      <c r="A22" s="267"/>
      <c r="B22" s="227"/>
      <c r="C22" s="229"/>
      <c r="D22" s="229"/>
    </row>
    <row r="23" spans="1:5">
      <c r="A23" s="342"/>
      <c r="B23" s="343"/>
      <c r="C23" s="344" t="s">
        <v>9</v>
      </c>
      <c r="D23" s="345"/>
      <c r="E23" s="1" t="s">
        <v>9</v>
      </c>
    </row>
    <row r="24" spans="1:5" ht="21" customHeight="1">
      <c r="A24" s="346"/>
      <c r="B24" s="347" t="s">
        <v>92</v>
      </c>
      <c r="C24" s="348">
        <f>SUM(C11:C23)</f>
        <v>17500336.885559998</v>
      </c>
      <c r="D24" s="349"/>
    </row>
    <row r="25" spans="1:5" ht="21" customHeight="1">
      <c r="A25" s="346"/>
      <c r="B25" s="347" t="s">
        <v>89</v>
      </c>
      <c r="C25" s="350">
        <v>17500000</v>
      </c>
      <c r="D25" s="389"/>
      <c r="E25" s="351">
        <f>SUM(C25-C24)</f>
        <v>-336.88555999845266</v>
      </c>
    </row>
    <row r="26" spans="1:5" ht="24.75" customHeight="1">
      <c r="A26" s="352"/>
      <c r="B26" s="347" t="str">
        <f xml:space="preserve"> "ราคา ( "&amp;BAHTTEXT(C25)&amp;" )"</f>
        <v>ราคา ( สิบเจ็ดล้านห้าแสนบาทถ้วน )</v>
      </c>
      <c r="C26" s="353"/>
      <c r="D26" s="354"/>
    </row>
    <row r="27" spans="1:5" ht="15.75" customHeight="1">
      <c r="B27" s="355"/>
    </row>
    <row r="28" spans="1:5" ht="20.25" customHeight="1">
      <c r="B28" s="422" t="s">
        <v>778</v>
      </c>
      <c r="C28" s="260"/>
      <c r="D28" s="264"/>
    </row>
    <row r="29" spans="1:5" ht="20.25" customHeight="1">
      <c r="A29" s="421" t="s">
        <v>779</v>
      </c>
      <c r="B29" s="424" t="s">
        <v>785</v>
      </c>
      <c r="C29" s="179" t="s">
        <v>782</v>
      </c>
      <c r="D29" s="262"/>
    </row>
    <row r="30" spans="1:5" ht="20.25" customHeight="1">
      <c r="A30" s="421"/>
      <c r="B30" s="2"/>
      <c r="C30" s="179"/>
      <c r="D30" s="262"/>
    </row>
    <row r="31" spans="1:5" ht="20.25" customHeight="1">
      <c r="A31" s="421" t="s">
        <v>780</v>
      </c>
      <c r="B31" s="424" t="s">
        <v>786</v>
      </c>
      <c r="C31" s="179" t="s">
        <v>783</v>
      </c>
      <c r="D31" s="263"/>
    </row>
    <row r="32" spans="1:5" ht="20.25" customHeight="1">
      <c r="A32" s="421"/>
      <c r="B32" s="2"/>
      <c r="C32" s="179"/>
      <c r="D32" s="264"/>
    </row>
    <row r="33" spans="1:5" ht="20.25" customHeight="1">
      <c r="A33" s="421" t="s">
        <v>780</v>
      </c>
      <c r="B33" s="424" t="s">
        <v>787</v>
      </c>
      <c r="C33" s="179" t="s">
        <v>783</v>
      </c>
      <c r="D33" s="263"/>
    </row>
    <row r="34" spans="1:5" ht="20.25" customHeight="1">
      <c r="A34" s="421"/>
      <c r="B34" s="2"/>
      <c r="C34" s="179"/>
      <c r="D34" s="264"/>
    </row>
    <row r="35" spans="1:5" ht="20.25" customHeight="1">
      <c r="A35" s="421" t="s">
        <v>780</v>
      </c>
      <c r="B35" s="424" t="s">
        <v>788</v>
      </c>
      <c r="C35" s="179" t="s">
        <v>783</v>
      </c>
      <c r="D35" s="263"/>
    </row>
    <row r="36" spans="1:5" ht="20.25" customHeight="1">
      <c r="A36" s="421"/>
      <c r="B36" s="423"/>
      <c r="C36" s="356"/>
      <c r="D36" s="1"/>
    </row>
    <row r="37" spans="1:5" ht="20.25" customHeight="1">
      <c r="A37" s="421" t="s">
        <v>781</v>
      </c>
      <c r="B37" s="425" t="s">
        <v>789</v>
      </c>
      <c r="C37" s="179" t="s">
        <v>784</v>
      </c>
      <c r="D37" s="263"/>
    </row>
    <row r="38" spans="1:5" ht="20.25" customHeight="1">
      <c r="A38" s="421"/>
      <c r="B38" s="2"/>
      <c r="C38" s="179"/>
      <c r="D38" s="3"/>
    </row>
    <row r="39" spans="1:5" ht="20.25" customHeight="1">
      <c r="C39" s="264"/>
      <c r="D39" s="264"/>
    </row>
    <row r="40" spans="1:5" ht="20.25" customHeight="1">
      <c r="C40" s="265"/>
      <c r="D40" s="263"/>
      <c r="E40" s="3"/>
    </row>
    <row r="41" spans="1:5" ht="20.25" customHeight="1">
      <c r="C41" s="3"/>
      <c r="D41" s="264"/>
    </row>
    <row r="42" spans="1:5" ht="20.25" customHeight="1">
      <c r="C42" s="3"/>
      <c r="D42" s="264"/>
    </row>
    <row r="43" spans="1:5" ht="20.25" customHeight="1">
      <c r="C43" s="3"/>
      <c r="D43" s="264"/>
    </row>
    <row r="44" spans="1:5" ht="20.25" customHeight="1">
      <c r="C44" s="3"/>
      <c r="D44" s="3"/>
    </row>
    <row r="46" spans="1:5">
      <c r="D46" s="1"/>
    </row>
  </sheetData>
  <dataConsolidate/>
  <mergeCells count="1">
    <mergeCell ref="A1:D1"/>
  </mergeCells>
  <phoneticPr fontId="3" type="noConversion"/>
  <dataValidations count="2">
    <dataValidation type="list" allowBlank="1" showInputMessage="1" showErrorMessage="1" sqref="C9">
      <formula1>"ค่าก่อสร้าง,ค่าซ่อมแซม,ค่าปรับปรุง,ค่าใช้จ่าย"</formula1>
    </dataValidation>
    <dataValidation type="list" allowBlank="1" showInputMessage="1" showErrorMessage="1" sqref="A1:D1">
      <formula1>"แบบสรุปราคากลาง งานก่อสร้าง,แบบสรุปราคากลาง งานซ่อมแซม,แบบสรุปราคากลาง งานปรับปรุง,แบบสรุปราคากลาง งานอื่นๆ,แบบสรุปราคากลาง งานจัดซื้อ,แบบสรุปราคากลาง งานก่อสร้างเบื้องต้น,แบบสรุปราคากลาง งานซ่อมแซมเบื้องต้น,แบบสรุปราคากลาง งานปรับปรุง เบื้องต้น"</formula1>
    </dataValidation>
  </dataValidations>
  <printOptions horizontalCentered="1" verticalCentered="1"/>
  <pageMargins left="0.4" right="0.11811023622047245" top="0.71" bottom="0.34" header="0.39370078740157483" footer="0.31496062992125984"/>
  <pageSetup paperSize="9" orientation="portrait" horizontalDpi="4294967293" verticalDpi="300" r:id="rId1"/>
  <headerFooter alignWithMargins="0">
    <oddHeader>&amp;R&amp;"TH SarabunPSK,Regular"&amp;16แบบ ปร.6  แผ่นที่  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DF42"/>
  <sheetViews>
    <sheetView showGridLines="0" view="pageBreakPreview" topLeftCell="A16" zoomScaleSheetLayoutView="100" workbookViewId="0">
      <selection sqref="A1:I38"/>
    </sheetView>
  </sheetViews>
  <sheetFormatPr defaultRowHeight="18"/>
  <cols>
    <col min="1" max="2" width="11.42578125" style="1" customWidth="1"/>
    <col min="3" max="3" width="18.42578125" style="1" customWidth="1"/>
    <col min="4" max="4" width="11.42578125" style="1" customWidth="1"/>
    <col min="5" max="5" width="6.5703125" style="1" customWidth="1"/>
    <col min="6" max="6" width="13.140625" style="2" customWidth="1"/>
    <col min="7" max="7" width="9.28515625" style="2" customWidth="1"/>
    <col min="8" max="8" width="11.42578125" style="1" customWidth="1"/>
    <col min="9" max="9" width="8.85546875" style="1" customWidth="1"/>
    <col min="10" max="10" width="9.140625" style="1"/>
    <col min="11" max="11" width="10.140625" style="1" customWidth="1"/>
    <col min="12" max="12" width="13" style="1" customWidth="1"/>
    <col min="13" max="13" width="4.28515625" style="1" customWidth="1"/>
    <col min="14" max="14" width="14.5703125" style="1" customWidth="1"/>
    <col min="15" max="15" width="11.5703125" style="1" customWidth="1"/>
    <col min="16" max="16" width="4.42578125" style="1" customWidth="1"/>
    <col min="17" max="17" width="8.5703125" style="1" customWidth="1"/>
    <col min="18" max="20" width="7.85546875" style="2" customWidth="1"/>
    <col min="21" max="110" width="9.140625" style="1"/>
    <col min="111" max="16384" width="9.140625" style="3"/>
  </cols>
  <sheetData>
    <row r="1" spans="1:110">
      <c r="A1" s="427" t="str">
        <f>+'แบบ ปร.6'!A1</f>
        <v>แบบสรุปราคากลาง งานก่อสร้าง</v>
      </c>
      <c r="B1" s="427"/>
      <c r="C1" s="427"/>
      <c r="D1" s="427"/>
      <c r="E1" s="427"/>
      <c r="F1" s="427"/>
      <c r="G1" s="427"/>
      <c r="H1" s="427"/>
      <c r="I1" s="427"/>
      <c r="J1" s="208"/>
      <c r="K1" s="208"/>
      <c r="L1" s="208"/>
      <c r="M1" s="3"/>
      <c r="N1" s="3"/>
      <c r="O1" s="3"/>
      <c r="P1" s="3"/>
      <c r="Q1" s="3"/>
      <c r="R1" s="390"/>
      <c r="S1" s="390"/>
      <c r="T1" s="390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</row>
    <row r="2" spans="1:110">
      <c r="A2" s="209" t="s">
        <v>62</v>
      </c>
      <c r="B2" s="210" t="s">
        <v>57</v>
      </c>
      <c r="C2" s="209"/>
      <c r="D2" s="209"/>
      <c r="E2" s="209"/>
      <c r="F2" s="211"/>
      <c r="G2" s="212"/>
      <c r="H2" s="428"/>
      <c r="I2" s="428"/>
      <c r="J2" s="213"/>
      <c r="K2" s="213"/>
      <c r="L2" s="213"/>
    </row>
    <row r="3" spans="1:110">
      <c r="A3" s="6" t="s">
        <v>59</v>
      </c>
      <c r="B3" s="6" t="str">
        <f>'แบบ ปร.6'!B2</f>
        <v xml:space="preserve">งานก่อสร้างอาคารกองบังคับการ กอง รปภ.สพ.ทร.  จำนวน 1 หลัง </v>
      </c>
      <c r="C3" s="6"/>
      <c r="D3" s="6"/>
      <c r="E3" s="6"/>
      <c r="F3" s="181"/>
      <c r="G3" s="181"/>
      <c r="H3" s="181"/>
      <c r="I3" s="181"/>
      <c r="N3" s="3"/>
    </row>
    <row r="4" spans="1:110">
      <c r="A4" s="6" t="s">
        <v>63</v>
      </c>
      <c r="B4" s="6" t="str">
        <f>+'แบบ ปร.6'!B3</f>
        <v xml:space="preserve"> อ.สัตหีบ  จว.ชลบุรี</v>
      </c>
      <c r="C4" s="6"/>
      <c r="D4" s="181"/>
      <c r="E4" s="181"/>
      <c r="F4" s="181"/>
      <c r="H4" s="6"/>
      <c r="I4" s="6"/>
    </row>
    <row r="5" spans="1:110">
      <c r="A5" s="181" t="s">
        <v>14</v>
      </c>
      <c r="B5" s="6" t="s">
        <v>762</v>
      </c>
      <c r="C5" s="6"/>
      <c r="D5" s="181"/>
      <c r="E5" s="181"/>
      <c r="F5" s="181"/>
      <c r="G5" s="395"/>
      <c r="H5" s="6"/>
      <c r="I5" s="6"/>
    </row>
    <row r="6" spans="1:110">
      <c r="A6" s="6" t="s">
        <v>55</v>
      </c>
      <c r="B6" s="6"/>
      <c r="C6" s="6"/>
      <c r="D6" s="6" t="str">
        <f>+'แบบ ปร.6'!C5</f>
        <v>สพ.ทร.</v>
      </c>
      <c r="E6" s="6"/>
      <c r="F6" s="6" t="s">
        <v>65</v>
      </c>
      <c r="G6" s="214"/>
      <c r="H6" s="215">
        <v>49</v>
      </c>
      <c r="I6" s="6"/>
      <c r="AK6" s="3"/>
    </row>
    <row r="7" spans="1:110" ht="18.75" thickBot="1">
      <c r="A7" s="6"/>
      <c r="B7" s="6"/>
      <c r="C7" s="6"/>
      <c r="D7" s="6"/>
      <c r="E7" s="6"/>
      <c r="F7" s="6"/>
      <c r="G7" s="214"/>
      <c r="H7" s="6"/>
      <c r="I7" s="6"/>
    </row>
    <row r="8" spans="1:110" ht="18.75" thickTop="1">
      <c r="A8" s="216" t="s">
        <v>0</v>
      </c>
      <c r="B8" s="429" t="s">
        <v>1</v>
      </c>
      <c r="C8" s="430"/>
      <c r="D8" s="430"/>
      <c r="E8" s="431"/>
      <c r="F8" s="217" t="s">
        <v>11</v>
      </c>
      <c r="G8" s="216" t="s">
        <v>7</v>
      </c>
      <c r="H8" s="217" t="s">
        <v>21</v>
      </c>
      <c r="I8" s="216" t="s">
        <v>8</v>
      </c>
      <c r="J8" s="213"/>
    </row>
    <row r="9" spans="1:110" ht="18.75" thickBot="1">
      <c r="A9" s="218"/>
      <c r="B9" s="219"/>
      <c r="C9" s="220"/>
      <c r="D9" s="220"/>
      <c r="E9" s="221"/>
      <c r="F9" s="222" t="s">
        <v>64</v>
      </c>
      <c r="G9" s="218"/>
      <c r="H9" s="222" t="s">
        <v>64</v>
      </c>
      <c r="I9" s="218"/>
      <c r="J9" s="213"/>
    </row>
    <row r="10" spans="1:110" ht="18.75" thickTop="1">
      <c r="A10" s="223">
        <v>1</v>
      </c>
      <c r="B10" s="224" t="s">
        <v>336</v>
      </c>
      <c r="C10" s="225"/>
      <c r="D10" s="226"/>
      <c r="E10" s="227"/>
      <c r="F10" s="228">
        <f>SUM('แบบ ปร.4_อาคาร '!I28+'แบบ ปร.4_อาคาร '!I50+'แบบ ปร.4_อาคาร '!I71+'แบบ ปร.4_อาคาร '!I92+'แบบ ปร.4_อาคาร '!I114+'แบบ ปร.4_อาคาร '!I135+'แบบ ปร.4_อาคาร '!I157+'แบบ ปร.4_อาคาร '!I178+'แบบ ปร.4_อาคาร '!I199)</f>
        <v>6104395.4699999997</v>
      </c>
      <c r="G10" s="229"/>
      <c r="H10" s="230"/>
      <c r="I10" s="230" t="s">
        <v>9</v>
      </c>
      <c r="M10" s="1" t="s">
        <v>9</v>
      </c>
    </row>
    <row r="11" spans="1:110">
      <c r="A11" s="223">
        <v>2</v>
      </c>
      <c r="B11" s="231" t="s">
        <v>321</v>
      </c>
      <c r="C11" s="226"/>
      <c r="D11" s="226"/>
      <c r="E11" s="227"/>
      <c r="F11" s="228">
        <f>SUM(ฟฟ.!I29+ฟฟ.!I51+ฟฟ.!I73+ฟฟ.!I95+ฟฟ.!I118+ฟฟ.!I140+ฟฟ.!I162+ฟฟ.!I184)</f>
        <v>1547490</v>
      </c>
      <c r="G11" s="229"/>
      <c r="H11" s="230"/>
      <c r="I11" s="230"/>
      <c r="O11" s="1" t="s">
        <v>9</v>
      </c>
      <c r="P11" s="1" t="s">
        <v>9</v>
      </c>
    </row>
    <row r="12" spans="1:110">
      <c r="A12" s="223">
        <v>3</v>
      </c>
      <c r="B12" s="231" t="s">
        <v>516</v>
      </c>
      <c r="C12" s="226"/>
      <c r="D12" s="226"/>
      <c r="E12" s="227"/>
      <c r="F12" s="228">
        <f>SUM(ปรับอากาศ!I29+ปรับอากาศ!I51)</f>
        <v>139235</v>
      </c>
      <c r="G12" s="229"/>
      <c r="H12" s="230"/>
      <c r="I12" s="230"/>
    </row>
    <row r="13" spans="1:110">
      <c r="A13" s="223">
        <v>4</v>
      </c>
      <c r="B13" s="231" t="s">
        <v>242</v>
      </c>
      <c r="C13" s="226"/>
      <c r="D13" s="226"/>
      <c r="E13" s="227"/>
      <c r="F13" s="228">
        <f>SUM(ปป.ภายใน!I30+ปป.ภายใน!I53+ปป.ภายใน!I75+ปป.ภายใน!I97+ปป.ภายใน!I119+ปป.ภายใน!I141+ปป.ภายใน!I163+ปป.ภายใน!I185+ปป.ภายใน!I207+ปป.ภายใน!I229+ปป.ภายใน!I251+ปป.ภายใน!I273+ปป.ภายใน!I295+ปป.ภายใน!I317+ปป.ภายใน!I339+ปป.ภายใน!I361)</f>
        <v>700955</v>
      </c>
      <c r="G13" s="229"/>
      <c r="H13" s="230"/>
      <c r="I13" s="230"/>
      <c r="K13" s="351">
        <f>SUM(F10:F13)</f>
        <v>8492075.4699999988</v>
      </c>
    </row>
    <row r="14" spans="1:110">
      <c r="A14" s="223">
        <v>5</v>
      </c>
      <c r="B14" s="231" t="s">
        <v>547</v>
      </c>
      <c r="C14" s="226"/>
      <c r="D14" s="226"/>
      <c r="E14" s="227"/>
      <c r="F14" s="228">
        <f>SUM('โรงจอดรถ '!I27+'โรงจอดรถ '!I47)</f>
        <v>153648.25</v>
      </c>
      <c r="G14" s="229"/>
      <c r="H14" s="230"/>
      <c r="I14" s="230"/>
      <c r="N14" s="1" t="s">
        <v>9</v>
      </c>
      <c r="Q14" s="1" t="s">
        <v>9</v>
      </c>
    </row>
    <row r="15" spans="1:110">
      <c r="A15" s="223">
        <v>6</v>
      </c>
      <c r="B15" s="231" t="s">
        <v>548</v>
      </c>
      <c r="C15" s="226"/>
      <c r="D15" s="226"/>
      <c r="E15" s="227"/>
      <c r="F15" s="228">
        <f>SUM('ถนน+ลาน+ภูมิทัศน์'!I26+'ถนน+ลาน+ภูมิทัศน์'!I45)</f>
        <v>1640717</v>
      </c>
      <c r="G15" s="229"/>
      <c r="H15" s="230"/>
      <c r="I15" s="230"/>
    </row>
    <row r="16" spans="1:110">
      <c r="A16" s="223">
        <v>7</v>
      </c>
      <c r="B16" s="231" t="s">
        <v>300</v>
      </c>
      <c r="C16" s="226"/>
      <c r="D16" s="226"/>
      <c r="E16" s="227"/>
      <c r="F16" s="228">
        <f>SUM(ฟฟ.ภนอ.!I28+ฟฟ.ภนอ.!I50+ฟฟ.ภนอ.!I71+ฟฟ.ภนอ.!I92+ฟฟ.ภนอ.!I113)</f>
        <v>1151003</v>
      </c>
      <c r="G16" s="229"/>
      <c r="H16" s="230"/>
      <c r="I16" s="230"/>
      <c r="K16" s="266"/>
      <c r="L16" s="266" t="s">
        <v>9</v>
      </c>
    </row>
    <row r="17" spans="1:110">
      <c r="A17" s="223">
        <v>8</v>
      </c>
      <c r="B17" s="231" t="s">
        <v>301</v>
      </c>
      <c r="C17" s="226"/>
      <c r="D17" s="226"/>
      <c r="E17" s="227"/>
      <c r="F17" s="228">
        <f>SUM(ปป.ภายนอก!I26+ปป.ภายนอก!I45+ปป.ภายนอก!I65+ปป.ภายนอก!I84+ปป.ภายนอก!I103)</f>
        <v>467704.88</v>
      </c>
      <c r="G17" s="229"/>
      <c r="H17" s="230"/>
      <c r="I17" s="230"/>
      <c r="K17" s="266"/>
      <c r="L17" s="266"/>
      <c r="N17" s="1" t="s">
        <v>9</v>
      </c>
    </row>
    <row r="18" spans="1:110">
      <c r="A18" s="223"/>
      <c r="B18" s="231"/>
      <c r="C18" s="226"/>
      <c r="D18" s="226"/>
      <c r="E18" s="227"/>
      <c r="F18" s="228"/>
      <c r="G18" s="229"/>
      <c r="H18" s="230"/>
      <c r="I18" s="230"/>
      <c r="K18" s="266"/>
      <c r="L18" s="266"/>
    </row>
    <row r="19" spans="1:110">
      <c r="A19" s="232"/>
      <c r="B19" s="231" t="s">
        <v>24</v>
      </c>
      <c r="C19" s="234"/>
      <c r="D19" s="234"/>
      <c r="E19" s="268"/>
      <c r="F19" s="229">
        <f>SUM(F10:F18)</f>
        <v>11905148.6</v>
      </c>
      <c r="G19" s="269">
        <f>+O24</f>
        <v>1.2746</v>
      </c>
      <c r="H19" s="229">
        <f>F19*G19</f>
        <v>15174302.40556</v>
      </c>
      <c r="I19" s="230"/>
      <c r="K19" s="266"/>
      <c r="L19" s="266"/>
    </row>
    <row r="20" spans="1:110" ht="16.5" customHeight="1" thickBot="1">
      <c r="A20" s="232"/>
      <c r="B20" s="270"/>
      <c r="C20" s="271"/>
      <c r="D20" s="271"/>
      <c r="E20" s="272"/>
      <c r="F20" s="273"/>
      <c r="G20" s="236"/>
      <c r="H20" s="237"/>
      <c r="I20" s="238"/>
      <c r="K20" s="266"/>
      <c r="L20" s="266"/>
    </row>
    <row r="21" spans="1:110">
      <c r="A21" s="274"/>
      <c r="B21" s="275" t="s">
        <v>12</v>
      </c>
      <c r="C21" s="276"/>
      <c r="D21" s="276"/>
      <c r="E21" s="277"/>
      <c r="F21" s="278"/>
      <c r="G21" s="279"/>
      <c r="H21" s="280"/>
      <c r="I21" s="281"/>
      <c r="K21" s="391" t="str">
        <f>+B2</f>
        <v>งานอาคาร</v>
      </c>
      <c r="L21" s="392"/>
      <c r="M21" s="282"/>
      <c r="N21" s="283" t="s">
        <v>86</v>
      </c>
      <c r="O21" s="284" t="s">
        <v>87</v>
      </c>
      <c r="P21" s="282"/>
      <c r="Q21" s="285"/>
      <c r="R21" s="433" t="s">
        <v>83</v>
      </c>
      <c r="S21" s="434"/>
      <c r="T21" s="435"/>
    </row>
    <row r="22" spans="1:110" ht="18.75" thickBot="1">
      <c r="A22" s="274"/>
      <c r="B22" s="286" t="s">
        <v>25</v>
      </c>
      <c r="C22" s="287"/>
      <c r="D22" s="287"/>
      <c r="E22" s="288"/>
      <c r="F22" s="289">
        <v>0.15</v>
      </c>
      <c r="G22" s="279"/>
      <c r="H22" s="280"/>
      <c r="I22" s="281"/>
      <c r="K22" s="290" t="s">
        <v>81</v>
      </c>
      <c r="L22" s="291" t="s">
        <v>13</v>
      </c>
      <c r="M22" s="282"/>
      <c r="N22" s="292">
        <f>IF( K24="&gt; 500",0,F19-K23*1000000)</f>
        <v>1905148.5999999996</v>
      </c>
      <c r="O22" s="293">
        <f>IF( K24="&gt; 500",L23,L23-L24)</f>
        <v>3.4900000000000153E-2</v>
      </c>
      <c r="P22" s="282"/>
      <c r="Q22" s="294" t="s">
        <v>81</v>
      </c>
      <c r="R22" s="295">
        <v>0</v>
      </c>
      <c r="S22" s="295">
        <v>0.05</v>
      </c>
      <c r="T22" s="295">
        <v>0.1</v>
      </c>
    </row>
    <row r="23" spans="1:110" ht="18.75" thickBot="1">
      <c r="A23" s="274"/>
      <c r="B23" s="296" t="s">
        <v>15</v>
      </c>
      <c r="C23" s="297"/>
      <c r="D23" s="297"/>
      <c r="E23" s="298"/>
      <c r="F23" s="289">
        <v>0</v>
      </c>
      <c r="G23" s="279"/>
      <c r="H23" s="299"/>
      <c r="I23" s="300"/>
      <c r="J23" s="301"/>
      <c r="K23" s="302">
        <v>10</v>
      </c>
      <c r="L23" s="303">
        <f>+HLOOKUP(F23,R22:T24,2)</f>
        <v>1.2879</v>
      </c>
      <c r="M23" s="282"/>
      <c r="N23" s="292">
        <f>IF(K23="&gt; 500",0,K24*1000000-K23*1000000)</f>
        <v>5000000</v>
      </c>
      <c r="O23" s="304">
        <f>IF( K24="&gt; 500",0,O22*N22/N23)</f>
        <v>1.3297937228000056E-2</v>
      </c>
      <c r="P23" s="282"/>
      <c r="Q23" s="294">
        <f>+K23</f>
        <v>10</v>
      </c>
      <c r="R23" s="305">
        <f>IF(F23=0,IF(F22=0%,VLOOKUP(K23,FBUILD,2),IF(F22=5%,VLOOKUP(K23,FBUILD,3),IF(F22=10%,VLOOKUP(K23,FBUILD,4),IF(F22=15%,VLOOKUP(K23,FBUILD,5),"ERROR")))))</f>
        <v>1.2879</v>
      </c>
      <c r="S23" s="306" t="b">
        <f>+IF(F23=5%,IF(F22=0%,VLOOKUP(K23,FBUILD,6),IF(F22=5%,VLOOKUP(K23,FBUILD,7),IF(F22=10%,VLOOKUP(K23,FBUILD,8),IF(F22=15%,VLOOKUP(K23,FBUILD,9),"ERROR")))))</f>
        <v>0</v>
      </c>
      <c r="T23" s="307" t="b">
        <f>+IF(F23=10%,IF(F22=0%,VLOOKUP(K23,FBUILD,10),IF(F22=5%,VLOOKUP(K23,FBUILD,11),IF(F22=10%,VLOOKUP(K23,FBUILD,12),IF(F22=15%,VLOOKUP(K23,FBUILD,13),"ERROR")))))</f>
        <v>0</v>
      </c>
    </row>
    <row r="24" spans="1:110" ht="18.75" thickBot="1">
      <c r="A24" s="274"/>
      <c r="B24" s="296" t="s">
        <v>16</v>
      </c>
      <c r="C24" s="297"/>
      <c r="D24" s="297"/>
      <c r="E24" s="298"/>
      <c r="F24" s="289">
        <v>0.06</v>
      </c>
      <c r="G24" s="279"/>
      <c r="H24" s="238"/>
      <c r="I24" s="281"/>
      <c r="J24" s="301" t="s">
        <v>10</v>
      </c>
      <c r="K24" s="308">
        <v>15</v>
      </c>
      <c r="L24" s="303">
        <f>+HLOOKUP(F23,R22:T24,3)</f>
        <v>1.2529999999999999</v>
      </c>
      <c r="M24" s="282"/>
      <c r="N24" s="309" t="s">
        <v>82</v>
      </c>
      <c r="O24" s="310">
        <f>ROUND(L23-O23,4)</f>
        <v>1.2746</v>
      </c>
      <c r="P24" s="282"/>
      <c r="Q24" s="294">
        <f>+K24</f>
        <v>15</v>
      </c>
      <c r="R24" s="311">
        <f>IF(F23=0,IF(F22=0%,VLOOKUP(K24,FBUILD,2),IF(F22=5%,VLOOKUP(K24,FBUILD,3),IF(F22=10%,VLOOKUP(K24,FBUILD,4),IF(F22=15%,VLOOKUP(K24,FBUILD,5),"ERROR")))))</f>
        <v>1.2529999999999999</v>
      </c>
      <c r="S24" s="312" t="b">
        <f>+IF(F23=5%,IF(F22=0%,VLOOKUP(K24,FBUILD,6),IF(F22=5%,VLOOKUP(K24,FBUILD,7),IF(F22=10%,VLOOKUP(K24,FBUILD,8),IF(F22=15%,VLOOKUP(K24,FBUILD,9),"ERROR")))))</f>
        <v>0</v>
      </c>
      <c r="T24" s="313" t="b">
        <f>+IF(F23=10%,IF(F22=0%,VLOOKUP(K24,FBUILD,10),IF(F22=5%,VLOOKUP(K24,FBUILD,11),IF(F22=10%,VLOOKUP(K24,FBUILD,12),IF(F22=15%,VLOOKUP(K24,FBUILD,13),"ERROR")))))</f>
        <v>0</v>
      </c>
    </row>
    <row r="25" spans="1:110" ht="18.75" thickBot="1">
      <c r="A25" s="314"/>
      <c r="B25" s="315" t="s">
        <v>17</v>
      </c>
      <c r="C25" s="241"/>
      <c r="D25" s="241"/>
      <c r="E25" s="242"/>
      <c r="F25" s="316">
        <v>7.0000000000000007E-2</v>
      </c>
      <c r="G25" s="317"/>
      <c r="H25" s="318"/>
      <c r="I25" s="319"/>
      <c r="K25" s="1" t="s">
        <v>85</v>
      </c>
    </row>
    <row r="26" spans="1:110">
      <c r="A26" s="436" t="s">
        <v>22</v>
      </c>
      <c r="B26" s="437"/>
      <c r="C26" s="437"/>
      <c r="D26" s="437"/>
      <c r="E26" s="437"/>
      <c r="F26" s="437"/>
      <c r="G26" s="438"/>
      <c r="H26" s="320">
        <f>SUM(H10:H25)</f>
        <v>15174302.40556</v>
      </c>
      <c r="I26" s="321"/>
      <c r="K26" s="208"/>
      <c r="L26" s="322" t="s">
        <v>88</v>
      </c>
    </row>
    <row r="27" spans="1:110">
      <c r="A27" s="257"/>
      <c r="B27" s="3"/>
      <c r="C27" s="3"/>
      <c r="D27" s="3"/>
      <c r="E27" s="3"/>
      <c r="F27" s="258"/>
      <c r="G27" s="258"/>
      <c r="H27" s="258"/>
      <c r="I27" s="208"/>
      <c r="J27" s="3"/>
      <c r="K27" s="3"/>
      <c r="L27" s="3"/>
      <c r="M27" s="3"/>
      <c r="N27" s="3"/>
      <c r="O27" s="3"/>
      <c r="P27" s="3"/>
      <c r="Q27" s="3"/>
      <c r="R27" s="390"/>
      <c r="S27" s="390"/>
      <c r="T27" s="390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</row>
    <row r="28" spans="1:110">
      <c r="A28" s="323"/>
      <c r="C28" s="422" t="s">
        <v>778</v>
      </c>
      <c r="D28" s="260"/>
      <c r="E28" s="258"/>
      <c r="F28" s="3"/>
      <c r="G28" s="258"/>
      <c r="H28" s="258"/>
      <c r="I28" s="208"/>
      <c r="J28" s="3"/>
      <c r="K28" s="3"/>
      <c r="L28" s="3"/>
      <c r="M28" s="3"/>
      <c r="N28" s="3"/>
      <c r="O28" s="3"/>
      <c r="P28" s="3"/>
      <c r="Q28" s="3"/>
      <c r="R28" s="390"/>
      <c r="S28" s="390"/>
      <c r="T28" s="390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</row>
    <row r="29" spans="1:110">
      <c r="A29" s="259"/>
      <c r="B29" s="421" t="s">
        <v>779</v>
      </c>
      <c r="C29" s="424" t="s">
        <v>785</v>
      </c>
      <c r="D29" s="179" t="s">
        <v>782</v>
      </c>
      <c r="E29" s="3"/>
      <c r="F29" s="3"/>
      <c r="G29" s="260"/>
      <c r="H29" s="261"/>
      <c r="I29" s="261"/>
      <c r="J29" s="3"/>
      <c r="K29" s="260"/>
      <c r="L29" s="261"/>
      <c r="M29" s="261"/>
      <c r="N29" s="3"/>
    </row>
    <row r="30" spans="1:110">
      <c r="B30" s="421"/>
      <c r="C30" s="2"/>
      <c r="D30" s="179"/>
      <c r="E30" s="3"/>
      <c r="F30" s="3"/>
      <c r="G30" s="432"/>
      <c r="H30" s="432"/>
      <c r="I30" s="262"/>
      <c r="J30" s="3"/>
      <c r="K30" s="432"/>
      <c r="L30" s="432"/>
      <c r="M30" s="262"/>
      <c r="N30" s="3"/>
    </row>
    <row r="31" spans="1:110">
      <c r="B31" s="421" t="s">
        <v>780</v>
      </c>
      <c r="C31" s="424" t="s">
        <v>786</v>
      </c>
      <c r="D31" s="179" t="s">
        <v>783</v>
      </c>
      <c r="E31" s="3"/>
      <c r="F31" s="3"/>
      <c r="G31" s="432"/>
      <c r="H31" s="432"/>
      <c r="I31" s="262"/>
      <c r="J31" s="3"/>
      <c r="K31" s="432"/>
      <c r="L31" s="432"/>
      <c r="M31" s="262"/>
      <c r="N31" s="3"/>
    </row>
    <row r="32" spans="1:110">
      <c r="B32" s="421"/>
      <c r="C32" s="2"/>
      <c r="D32" s="179"/>
      <c r="E32" s="3"/>
      <c r="F32" s="3"/>
      <c r="G32" s="432"/>
      <c r="H32" s="432"/>
      <c r="I32" s="390"/>
      <c r="J32" s="3"/>
      <c r="K32" s="432"/>
      <c r="L32" s="432"/>
      <c r="M32" s="390"/>
      <c r="N32" s="3"/>
    </row>
    <row r="33" spans="2:14">
      <c r="B33" s="421" t="s">
        <v>780</v>
      </c>
      <c r="C33" s="424" t="s">
        <v>787</v>
      </c>
      <c r="D33" s="179" t="s">
        <v>783</v>
      </c>
      <c r="E33" s="3"/>
      <c r="F33" s="3"/>
      <c r="G33" s="432"/>
      <c r="H33" s="432"/>
      <c r="I33" s="264"/>
      <c r="J33" s="3"/>
      <c r="K33" s="432"/>
      <c r="L33" s="432"/>
      <c r="M33" s="264"/>
      <c r="N33" s="3"/>
    </row>
    <row r="34" spans="2:14">
      <c r="B34" s="421"/>
      <c r="C34" s="2"/>
      <c r="D34" s="179"/>
      <c r="E34" s="3"/>
      <c r="F34" s="3"/>
      <c r="G34" s="432"/>
      <c r="H34" s="432"/>
      <c r="I34" s="390"/>
      <c r="J34" s="3"/>
      <c r="K34" s="432"/>
      <c r="L34" s="432"/>
      <c r="M34" s="390"/>
      <c r="N34" s="3"/>
    </row>
    <row r="35" spans="2:14">
      <c r="B35" s="421" t="s">
        <v>780</v>
      </c>
      <c r="C35" s="424" t="s">
        <v>788</v>
      </c>
      <c r="D35" s="179" t="s">
        <v>783</v>
      </c>
      <c r="E35" s="3"/>
      <c r="F35" s="3"/>
      <c r="G35" s="432"/>
      <c r="H35" s="432"/>
      <c r="I35" s="264"/>
      <c r="J35" s="3"/>
      <c r="K35" s="432"/>
      <c r="L35" s="432"/>
      <c r="M35" s="264"/>
      <c r="N35" s="3"/>
    </row>
    <row r="36" spans="2:14">
      <c r="B36" s="421"/>
      <c r="C36" s="423"/>
      <c r="D36" s="356"/>
      <c r="E36" s="3"/>
      <c r="F36" s="3"/>
      <c r="G36" s="432"/>
      <c r="H36" s="432"/>
      <c r="I36" s="390"/>
      <c r="J36" s="3"/>
      <c r="K36" s="432"/>
      <c r="L36" s="432"/>
      <c r="M36" s="390"/>
      <c r="N36" s="3"/>
    </row>
    <row r="37" spans="2:14">
      <c r="B37" s="421" t="s">
        <v>781</v>
      </c>
      <c r="C37" s="425" t="s">
        <v>789</v>
      </c>
      <c r="D37" s="179" t="s">
        <v>784</v>
      </c>
      <c r="F37" s="3"/>
      <c r="G37" s="265"/>
      <c r="H37" s="3"/>
      <c r="I37" s="390"/>
      <c r="J37" s="3"/>
      <c r="K37" s="265"/>
      <c r="L37" s="3"/>
      <c r="M37" s="390"/>
      <c r="N37" s="3"/>
    </row>
    <row r="38" spans="2:14">
      <c r="B38" s="421"/>
      <c r="C38" s="2"/>
      <c r="D38" s="179"/>
      <c r="F38" s="3"/>
      <c r="G38" s="3"/>
      <c r="H38" s="3"/>
      <c r="I38" s="3"/>
      <c r="J38" s="3"/>
      <c r="K38" s="3"/>
      <c r="L38" s="3"/>
      <c r="M38" s="3"/>
      <c r="N38" s="3"/>
    </row>
    <row r="39" spans="2:14">
      <c r="F39" s="3"/>
      <c r="G39" s="3"/>
      <c r="H39" s="3"/>
      <c r="I39" s="3"/>
      <c r="J39" s="3"/>
      <c r="K39" s="3"/>
      <c r="L39" s="3"/>
      <c r="M39" s="3"/>
      <c r="N39" s="3"/>
    </row>
    <row r="40" spans="2:14">
      <c r="F40" s="3"/>
      <c r="G40" s="3"/>
      <c r="H40" s="3"/>
      <c r="I40" s="3"/>
      <c r="J40" s="3"/>
      <c r="K40" s="3"/>
      <c r="L40" s="3"/>
      <c r="M40" s="3"/>
      <c r="N40" s="3"/>
    </row>
    <row r="41" spans="2:14">
      <c r="F41" s="3"/>
      <c r="G41" s="3"/>
      <c r="H41" s="3"/>
      <c r="I41" s="3"/>
      <c r="J41" s="3"/>
      <c r="K41" s="3"/>
      <c r="L41" s="3"/>
      <c r="M41" s="3"/>
      <c r="N41" s="3"/>
    </row>
    <row r="42" spans="2:14">
      <c r="G42" s="390"/>
      <c r="H42" s="3"/>
      <c r="I42" s="3"/>
    </row>
  </sheetData>
  <dataConsolidate/>
  <mergeCells count="19">
    <mergeCell ref="G36:H36"/>
    <mergeCell ref="K30:L30"/>
    <mergeCell ref="K31:L31"/>
    <mergeCell ref="K32:L32"/>
    <mergeCell ref="K33:L33"/>
    <mergeCell ref="K34:L34"/>
    <mergeCell ref="K35:L35"/>
    <mergeCell ref="K36:L36"/>
    <mergeCell ref="G30:H30"/>
    <mergeCell ref="G31:H31"/>
    <mergeCell ref="G32:H32"/>
    <mergeCell ref="G33:H33"/>
    <mergeCell ref="G34:H34"/>
    <mergeCell ref="A1:I1"/>
    <mergeCell ref="H2:I2"/>
    <mergeCell ref="B8:E8"/>
    <mergeCell ref="G35:H35"/>
    <mergeCell ref="R21:T21"/>
    <mergeCell ref="A26:G26"/>
  </mergeCells>
  <phoneticPr fontId="3" type="noConversion"/>
  <dataValidations count="5">
    <dataValidation type="list" allowBlank="1" showInputMessage="1" showErrorMessage="1" sqref="K23:K24">
      <formula1>BUDJET</formula1>
    </dataValidation>
    <dataValidation type="list" allowBlank="1" showInputMessage="1" showErrorMessage="1" sqref="F22">
      <formula1>"0%,5%,10%,15%"</formula1>
    </dataValidation>
    <dataValidation type="list" allowBlank="1" showInputMessage="1" showErrorMessage="1" sqref="F23">
      <formula1>"0%,5%,10%"</formula1>
    </dataValidation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  <dataValidation type="list" allowBlank="1" showInputMessage="1" showErrorMessage="1" sqref="H8">
      <formula1>"ค่าก่อสร้าง,ค่าซ่อมแซม,ค่าปรับปรุง,ค่าใช้จ่าย"</formula1>
    </dataValidation>
  </dataValidations>
  <printOptions horizontalCentered="1"/>
  <pageMargins left="0.43307086614173229" right="0.43307086614173229" top="0.59055118110236227" bottom="0.31496062992125984" header="0.27559055118110237" footer="0.19685039370078741"/>
  <pageSetup paperSize="9" orientation="portrait" horizontalDpi="4294967293" verticalDpi="300" r:id="rId1"/>
  <headerFooter alignWithMargins="0">
    <oddHeader>&amp;Rแบบ  ปร.5 (ก)   แผ่นที่ 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B41"/>
  <sheetViews>
    <sheetView showGridLines="0" view="pageBreakPreview" topLeftCell="A14" zoomScaleSheetLayoutView="100" workbookViewId="0">
      <selection sqref="A1:I37"/>
    </sheetView>
  </sheetViews>
  <sheetFormatPr defaultRowHeight="18"/>
  <cols>
    <col min="1" max="2" width="11.42578125" style="1" customWidth="1"/>
    <col min="3" max="3" width="18.140625" style="1" customWidth="1"/>
    <col min="4" max="4" width="11.42578125" style="1" customWidth="1"/>
    <col min="5" max="5" width="8.28515625" style="1" customWidth="1"/>
    <col min="6" max="6" width="13.140625" style="2" customWidth="1"/>
    <col min="7" max="7" width="9.28515625" style="2" customWidth="1"/>
    <col min="8" max="8" width="11" style="1" customWidth="1"/>
    <col min="9" max="9" width="8.5703125" style="1" customWidth="1"/>
    <col min="10" max="106" width="9.140625" style="1"/>
    <col min="107" max="16384" width="9.140625" style="3"/>
  </cols>
  <sheetData>
    <row r="1" spans="1:106">
      <c r="A1" s="427" t="s">
        <v>72</v>
      </c>
      <c r="B1" s="427"/>
      <c r="C1" s="427"/>
      <c r="D1" s="427"/>
      <c r="E1" s="427"/>
      <c r="F1" s="427"/>
      <c r="G1" s="427"/>
      <c r="H1" s="427"/>
      <c r="I1" s="427"/>
      <c r="J1" s="208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</row>
    <row r="2" spans="1:106">
      <c r="A2" s="209" t="s">
        <v>62</v>
      </c>
      <c r="B2" s="210" t="s">
        <v>57</v>
      </c>
      <c r="C2" s="209"/>
      <c r="D2" s="209"/>
      <c r="E2" s="209"/>
      <c r="F2" s="211"/>
      <c r="G2" s="212"/>
      <c r="H2" s="428"/>
      <c r="I2" s="428"/>
      <c r="J2" s="213"/>
    </row>
    <row r="3" spans="1:106">
      <c r="A3" s="6" t="s">
        <v>59</v>
      </c>
      <c r="B3" s="6" t="str">
        <f>'แบบ ปร.6'!B2</f>
        <v xml:space="preserve">งานก่อสร้างอาคารกองบังคับการ กอง รปภ.สพ.ทร.  จำนวน 1 หลัง </v>
      </c>
      <c r="C3" s="6"/>
      <c r="D3" s="6"/>
      <c r="E3" s="6"/>
      <c r="F3" s="181"/>
      <c r="G3" s="181"/>
      <c r="H3" s="181"/>
      <c r="I3" s="181"/>
      <c r="K3" s="3"/>
    </row>
    <row r="4" spans="1:106" ht="22.5" customHeight="1">
      <c r="A4" s="6" t="s">
        <v>63</v>
      </c>
      <c r="B4" s="6" t="str">
        <f>+'แบบ ปร.6'!B3</f>
        <v xml:space="preserve"> อ.สัตหีบ  จว.ชลบุรี</v>
      </c>
      <c r="C4" s="6"/>
      <c r="D4" s="181" t="s">
        <v>14</v>
      </c>
      <c r="E4" s="181" t="s">
        <v>763</v>
      </c>
      <c r="F4" s="181"/>
      <c r="H4" s="6"/>
      <c r="I4" s="6"/>
      <c r="K4" s="3"/>
    </row>
    <row r="5" spans="1:106">
      <c r="A5" s="6" t="s">
        <v>55</v>
      </c>
      <c r="B5" s="6"/>
      <c r="C5" s="6"/>
      <c r="D5" s="6" t="str">
        <f>+'แบบ ปร.6'!C5</f>
        <v>สพ.ทร.</v>
      </c>
      <c r="E5" s="6"/>
      <c r="F5" s="6" t="s">
        <v>65</v>
      </c>
      <c r="G5" s="214"/>
      <c r="H5" s="215">
        <v>5</v>
      </c>
      <c r="I5" s="6"/>
      <c r="AG5" s="3"/>
    </row>
    <row r="6" spans="1:106" ht="18.75" thickBot="1">
      <c r="A6" s="6"/>
      <c r="B6" s="6"/>
      <c r="C6" s="6"/>
      <c r="D6" s="6"/>
      <c r="E6" s="6"/>
      <c r="F6" s="6"/>
      <c r="G6" s="214"/>
      <c r="H6" s="6"/>
      <c r="I6" s="6"/>
    </row>
    <row r="7" spans="1:106" ht="18.75" thickTop="1">
      <c r="A7" s="216" t="s">
        <v>0</v>
      </c>
      <c r="B7" s="429" t="s">
        <v>73</v>
      </c>
      <c r="C7" s="430"/>
      <c r="D7" s="430"/>
      <c r="E7" s="431"/>
      <c r="F7" s="217" t="s">
        <v>20</v>
      </c>
      <c r="G7" s="217" t="s">
        <v>70</v>
      </c>
      <c r="H7" s="217" t="s">
        <v>21</v>
      </c>
      <c r="I7" s="216" t="s">
        <v>8</v>
      </c>
      <c r="J7" s="213"/>
    </row>
    <row r="8" spans="1:106" ht="18.75" thickBot="1">
      <c r="A8" s="218"/>
      <c r="B8" s="219"/>
      <c r="C8" s="220"/>
      <c r="D8" s="220"/>
      <c r="E8" s="221"/>
      <c r="F8" s="222" t="s">
        <v>64</v>
      </c>
      <c r="G8" s="222" t="s">
        <v>71</v>
      </c>
      <c r="H8" s="222" t="s">
        <v>64</v>
      </c>
      <c r="I8" s="218"/>
      <c r="J8" s="213"/>
    </row>
    <row r="9" spans="1:106" ht="18.75" thickTop="1">
      <c r="A9" s="223">
        <v>1</v>
      </c>
      <c r="B9" s="224" t="s">
        <v>337</v>
      </c>
      <c r="C9" s="225"/>
      <c r="D9" s="226"/>
      <c r="E9" s="227"/>
      <c r="F9" s="228">
        <f>SUM(ครุภัณฑ์!I27+ครุภัณฑ์!I47)</f>
        <v>1227625</v>
      </c>
      <c r="G9" s="229"/>
      <c r="H9" s="230"/>
      <c r="I9" s="230" t="s">
        <v>9</v>
      </c>
    </row>
    <row r="10" spans="1:106">
      <c r="A10" s="223">
        <v>2</v>
      </c>
      <c r="B10" s="231" t="s">
        <v>324</v>
      </c>
      <c r="C10" s="226"/>
      <c r="D10" s="226"/>
      <c r="E10" s="227"/>
      <c r="F10" s="228">
        <f>SUM(ครุภัณฑ์!I67)</f>
        <v>604573</v>
      </c>
      <c r="G10" s="229"/>
      <c r="H10" s="230"/>
      <c r="I10" s="230"/>
    </row>
    <row r="11" spans="1:106">
      <c r="A11" s="223">
        <v>3</v>
      </c>
      <c r="B11" s="231" t="s">
        <v>515</v>
      </c>
      <c r="C11" s="226"/>
      <c r="D11" s="226"/>
      <c r="E11" s="227"/>
      <c r="F11" s="228">
        <f>SUM(ครุภัณฑ์!I87)</f>
        <v>141326</v>
      </c>
      <c r="G11" s="229"/>
      <c r="H11" s="230"/>
      <c r="I11" s="230"/>
      <c r="N11" s="1" t="s">
        <v>9</v>
      </c>
    </row>
    <row r="12" spans="1:106">
      <c r="A12" s="223">
        <v>4</v>
      </c>
      <c r="B12" s="231" t="s">
        <v>615</v>
      </c>
      <c r="C12" s="226"/>
      <c r="D12" s="226"/>
      <c r="E12" s="227"/>
      <c r="F12" s="228">
        <f>SUM(ครุภัณฑ์!I107)</f>
        <v>200340</v>
      </c>
      <c r="G12" s="229"/>
      <c r="H12" s="230"/>
      <c r="I12" s="230"/>
    </row>
    <row r="13" spans="1:106">
      <c r="A13" s="223"/>
      <c r="B13" s="231"/>
      <c r="C13" s="226"/>
      <c r="D13" s="226"/>
      <c r="E13" s="227"/>
      <c r="F13" s="228"/>
      <c r="G13" s="229"/>
      <c r="H13" s="230"/>
      <c r="I13" s="230"/>
    </row>
    <row r="14" spans="1:106">
      <c r="A14" s="223"/>
      <c r="B14" s="231"/>
      <c r="C14" s="226"/>
      <c r="D14" s="226"/>
      <c r="E14" s="227"/>
      <c r="F14" s="228"/>
      <c r="G14" s="229"/>
      <c r="H14" s="230"/>
      <c r="I14" s="230"/>
      <c r="O14" s="1" t="s">
        <v>9</v>
      </c>
    </row>
    <row r="15" spans="1:106">
      <c r="A15" s="223"/>
      <c r="B15" s="231"/>
      <c r="C15" s="226"/>
      <c r="D15" s="226"/>
      <c r="E15" s="227"/>
      <c r="F15" s="228"/>
      <c r="G15" s="229"/>
      <c r="H15" s="230"/>
      <c r="I15" s="230"/>
    </row>
    <row r="16" spans="1:106">
      <c r="A16" s="223"/>
      <c r="B16" s="231"/>
      <c r="C16" s="226"/>
      <c r="D16" s="226"/>
      <c r="E16" s="227"/>
      <c r="F16" s="228"/>
      <c r="G16" s="229"/>
      <c r="H16" s="230"/>
      <c r="I16" s="230"/>
    </row>
    <row r="17" spans="1:106">
      <c r="A17" s="223"/>
      <c r="B17" s="231"/>
      <c r="C17" s="226"/>
      <c r="D17" s="226"/>
      <c r="E17" s="227"/>
      <c r="F17" s="228"/>
      <c r="G17" s="229"/>
      <c r="H17" s="230"/>
      <c r="I17" s="230"/>
    </row>
    <row r="18" spans="1:106">
      <c r="A18" s="223"/>
      <c r="B18" s="231"/>
      <c r="C18" s="226"/>
      <c r="D18" s="226"/>
      <c r="E18" s="227"/>
      <c r="F18" s="228"/>
      <c r="G18" s="229"/>
      <c r="H18" s="230"/>
      <c r="I18" s="230"/>
    </row>
    <row r="19" spans="1:106">
      <c r="A19" s="223"/>
      <c r="B19" s="231"/>
      <c r="C19" s="226"/>
      <c r="D19" s="226"/>
      <c r="E19" s="227"/>
      <c r="F19" s="228"/>
      <c r="G19" s="229"/>
      <c r="H19" s="230"/>
      <c r="I19" s="230"/>
    </row>
    <row r="20" spans="1:106">
      <c r="A20" s="223"/>
      <c r="B20" s="231"/>
      <c r="C20" s="226"/>
      <c r="D20" s="226"/>
      <c r="E20" s="227"/>
      <c r="F20" s="228"/>
      <c r="G20" s="229"/>
      <c r="H20" s="230"/>
      <c r="I20" s="230"/>
    </row>
    <row r="21" spans="1:106">
      <c r="A21" s="232"/>
      <c r="B21" s="233"/>
      <c r="C21" s="234"/>
      <c r="D21" s="234"/>
      <c r="E21" s="235"/>
      <c r="F21" s="229"/>
      <c r="G21" s="236"/>
      <c r="H21" s="237"/>
      <c r="I21" s="238"/>
    </row>
    <row r="22" spans="1:106" ht="18.75" thickBot="1">
      <c r="A22" s="239"/>
      <c r="B22" s="240"/>
      <c r="C22" s="241"/>
      <c r="D22" s="241"/>
      <c r="E22" s="242"/>
      <c r="F22" s="243"/>
      <c r="G22" s="244"/>
      <c r="H22" s="245"/>
      <c r="I22" s="246"/>
    </row>
    <row r="23" spans="1:106">
      <c r="A23" s="247"/>
      <c r="B23" s="248" t="s">
        <v>68</v>
      </c>
      <c r="C23" s="249"/>
      <c r="D23" s="249"/>
      <c r="E23" s="250"/>
      <c r="F23" s="251">
        <f>SUM(F9:F19)</f>
        <v>2173864</v>
      </c>
      <c r="G23" s="252">
        <v>1.07</v>
      </c>
      <c r="H23" s="253">
        <f>F23*G23</f>
        <v>2326034.48</v>
      </c>
      <c r="I23" s="254"/>
    </row>
    <row r="24" spans="1:106" ht="18.75" thickBot="1">
      <c r="A24" s="239"/>
      <c r="B24" s="240"/>
      <c r="C24" s="241"/>
      <c r="D24" s="241"/>
      <c r="E24" s="242"/>
      <c r="F24" s="243"/>
      <c r="G24" s="244"/>
      <c r="H24" s="239"/>
      <c r="I24" s="246"/>
    </row>
    <row r="25" spans="1:106">
      <c r="A25" s="439" t="s">
        <v>69</v>
      </c>
      <c r="B25" s="437"/>
      <c r="C25" s="437"/>
      <c r="D25" s="437"/>
      <c r="E25" s="437"/>
      <c r="F25" s="437"/>
      <c r="G25" s="440"/>
      <c r="H25" s="255">
        <f>SUM(H9:H24)</f>
        <v>2326034.48</v>
      </c>
      <c r="I25" s="256"/>
    </row>
    <row r="26" spans="1:106">
      <c r="A26" s="257"/>
      <c r="B26" s="3"/>
      <c r="C26" s="3"/>
      <c r="D26" s="3"/>
      <c r="E26" s="3"/>
      <c r="F26" s="258"/>
      <c r="G26" s="258"/>
      <c r="H26" s="258"/>
      <c r="I26" s="208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</row>
    <row r="27" spans="1:106">
      <c r="A27" s="257"/>
      <c r="C27" s="422" t="s">
        <v>778</v>
      </c>
      <c r="D27" s="260"/>
      <c r="E27" s="258"/>
      <c r="F27" s="3"/>
      <c r="G27" s="258"/>
      <c r="H27" s="258"/>
      <c r="I27" s="208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</row>
    <row r="28" spans="1:106">
      <c r="A28" s="213"/>
      <c r="B28" s="421" t="s">
        <v>779</v>
      </c>
      <c r="C28" s="424" t="s">
        <v>785</v>
      </c>
      <c r="D28" s="179" t="s">
        <v>782</v>
      </c>
      <c r="E28" s="3"/>
      <c r="F28" s="3"/>
      <c r="G28" s="260"/>
      <c r="H28" s="261"/>
      <c r="I28" s="261"/>
      <c r="J28" s="3"/>
      <c r="K28" s="3"/>
    </row>
    <row r="29" spans="1:106">
      <c r="B29" s="421"/>
      <c r="C29" s="2"/>
      <c r="D29" s="179"/>
      <c r="E29" s="3"/>
      <c r="F29" s="3"/>
      <c r="G29" s="432"/>
      <c r="H29" s="432"/>
      <c r="I29" s="262"/>
      <c r="J29" s="3"/>
      <c r="K29" s="3"/>
    </row>
    <row r="30" spans="1:106">
      <c r="B30" s="421" t="s">
        <v>780</v>
      </c>
      <c r="C30" s="424" t="s">
        <v>786</v>
      </c>
      <c r="D30" s="179" t="s">
        <v>783</v>
      </c>
      <c r="E30" s="3"/>
      <c r="F30" s="3"/>
      <c r="G30" s="432"/>
      <c r="H30" s="432"/>
      <c r="I30" s="262"/>
      <c r="J30" s="3"/>
      <c r="K30" s="3"/>
    </row>
    <row r="31" spans="1:106">
      <c r="B31" s="421"/>
      <c r="C31" s="2"/>
      <c r="D31" s="179"/>
      <c r="E31" s="3"/>
      <c r="F31" s="3"/>
      <c r="G31" s="432"/>
      <c r="H31" s="432"/>
      <c r="I31" s="263"/>
      <c r="J31" s="3"/>
      <c r="K31" s="3"/>
    </row>
    <row r="32" spans="1:106">
      <c r="B32" s="421" t="s">
        <v>780</v>
      </c>
      <c r="C32" s="424" t="s">
        <v>787</v>
      </c>
      <c r="D32" s="179" t="s">
        <v>783</v>
      </c>
      <c r="E32" s="3"/>
      <c r="F32" s="3"/>
      <c r="G32" s="432"/>
      <c r="H32" s="432"/>
      <c r="I32" s="264"/>
      <c r="J32" s="3"/>
      <c r="K32" s="3"/>
    </row>
    <row r="33" spans="2:14">
      <c r="B33" s="421"/>
      <c r="C33" s="2"/>
      <c r="D33" s="179"/>
      <c r="E33" s="3"/>
      <c r="F33" s="3"/>
      <c r="G33" s="432"/>
      <c r="H33" s="432"/>
      <c r="I33" s="263"/>
      <c r="J33" s="3"/>
      <c r="K33" s="3"/>
    </row>
    <row r="34" spans="2:14">
      <c r="B34" s="421" t="s">
        <v>780</v>
      </c>
      <c r="C34" s="424" t="s">
        <v>788</v>
      </c>
      <c r="D34" s="179" t="s">
        <v>783</v>
      </c>
      <c r="E34" s="3"/>
      <c r="F34" s="3"/>
      <c r="G34" s="432"/>
      <c r="H34" s="432"/>
      <c r="I34" s="264"/>
      <c r="J34" s="3"/>
      <c r="K34" s="3"/>
    </row>
    <row r="35" spans="2:14">
      <c r="B35" s="421"/>
      <c r="C35" s="423"/>
      <c r="D35" s="356"/>
      <c r="E35" s="3"/>
      <c r="F35" s="3"/>
      <c r="G35" s="432"/>
      <c r="H35" s="432"/>
      <c r="I35" s="263"/>
      <c r="J35" s="3"/>
      <c r="K35" s="3"/>
      <c r="N35" s="1" t="s">
        <v>9</v>
      </c>
    </row>
    <row r="36" spans="2:14">
      <c r="B36" s="421" t="s">
        <v>781</v>
      </c>
      <c r="C36" s="425" t="s">
        <v>789</v>
      </c>
      <c r="D36" s="179" t="s">
        <v>784</v>
      </c>
      <c r="F36" s="3"/>
      <c r="G36" s="265"/>
      <c r="H36" s="3"/>
      <c r="I36" s="263"/>
      <c r="J36" s="3"/>
      <c r="K36" s="3"/>
    </row>
    <row r="37" spans="2:14">
      <c r="B37" s="421"/>
      <c r="C37" s="2"/>
      <c r="D37" s="179"/>
      <c r="F37" s="3"/>
      <c r="G37" s="3"/>
      <c r="H37" s="3"/>
      <c r="I37" s="3"/>
      <c r="J37" s="3"/>
      <c r="K37" s="3"/>
    </row>
    <row r="38" spans="2:14">
      <c r="F38" s="3"/>
      <c r="G38" s="3"/>
      <c r="H38" s="3"/>
      <c r="I38" s="3"/>
      <c r="J38" s="3"/>
      <c r="K38" s="3"/>
    </row>
    <row r="39" spans="2:14">
      <c r="F39" s="3"/>
      <c r="G39" s="3"/>
      <c r="H39" s="3"/>
      <c r="I39" s="3"/>
      <c r="J39" s="3"/>
      <c r="K39" s="3"/>
    </row>
    <row r="40" spans="2:14">
      <c r="F40" s="3"/>
      <c r="G40" s="3"/>
      <c r="H40" s="3"/>
      <c r="I40" s="3"/>
      <c r="J40" s="3"/>
      <c r="K40" s="3"/>
    </row>
    <row r="41" spans="2:14">
      <c r="G41" s="263"/>
      <c r="H41" s="3"/>
      <c r="I41" s="3"/>
    </row>
  </sheetData>
  <mergeCells count="11">
    <mergeCell ref="A1:I1"/>
    <mergeCell ref="H2:I2"/>
    <mergeCell ref="A25:G25"/>
    <mergeCell ref="G29:H29"/>
    <mergeCell ref="B7:E7"/>
    <mergeCell ref="G33:H33"/>
    <mergeCell ref="G34:H34"/>
    <mergeCell ref="G35:H35"/>
    <mergeCell ref="G30:H30"/>
    <mergeCell ref="G31:H31"/>
    <mergeCell ref="G32:H32"/>
  </mergeCells>
  <dataValidations count="2">
    <dataValidation type="list" allowBlank="1" showInputMessage="1" showErrorMessage="1" sqref="H7">
      <formula1>"ค่าก่อสร้าง,ค่าซ่อมแซม,ค่าปรับปรุง,ค่าใช้จ่าย"</formula1>
    </dataValidation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rintOptions horizontalCentered="1"/>
  <pageMargins left="0.43307086614173229" right="0.43307086614173229" top="0.59055118110236227" bottom="0.31496062992125984" header="0.27559055118110237" footer="0.19685039370078741"/>
  <pageSetup paperSize="9" orientation="portrait" horizontalDpi="4294967293" verticalDpi="300" r:id="rId1"/>
  <headerFooter alignWithMargins="0">
    <oddHeader>&amp;Rแบบ  ปร.5 (ข)   แผ่นที่ 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99"/>
  <sheetViews>
    <sheetView view="pageBreakPreview" topLeftCell="C64" zoomScaleSheetLayoutView="100" workbookViewId="0">
      <selection activeCell="K66" sqref="K66"/>
    </sheetView>
  </sheetViews>
  <sheetFormatPr defaultRowHeight="18.75"/>
  <cols>
    <col min="1" max="1" width="10.7109375" style="573" customWidth="1"/>
    <col min="2" max="2" width="56.140625" style="485" customWidth="1"/>
    <col min="3" max="3" width="9.28515625" style="485" customWidth="1"/>
    <col min="4" max="4" width="7" style="485" customWidth="1"/>
    <col min="5" max="8" width="11.7109375" style="485" customWidth="1"/>
    <col min="9" max="9" width="13.140625" style="485" customWidth="1"/>
    <col min="10" max="10" width="8.85546875" style="485" customWidth="1"/>
    <col min="11" max="11" width="14" style="485" customWidth="1"/>
    <col min="12" max="12" width="9.140625" style="470" customWidth="1"/>
    <col min="13" max="14" width="13.85546875" style="485" bestFit="1" customWidth="1"/>
    <col min="15" max="16384" width="9.140625" style="485"/>
  </cols>
  <sheetData>
    <row r="1" spans="1:15" s="470" customFormat="1" ht="21" customHeight="1">
      <c r="A1" s="469" t="s">
        <v>60</v>
      </c>
      <c r="B1" s="469"/>
      <c r="C1" s="469"/>
      <c r="D1" s="469"/>
      <c r="E1" s="469"/>
      <c r="F1" s="469"/>
      <c r="G1" s="469"/>
      <c r="H1" s="469"/>
      <c r="I1" s="469"/>
      <c r="J1" s="469"/>
    </row>
    <row r="2" spans="1:15" s="475" customFormat="1" ht="21" customHeight="1">
      <c r="A2" s="471" t="s">
        <v>58</v>
      </c>
      <c r="B2" s="472" t="s">
        <v>57</v>
      </c>
      <c r="C2" s="471"/>
      <c r="D2" s="473"/>
      <c r="E2" s="473"/>
      <c r="F2" s="472"/>
      <c r="G2" s="472"/>
      <c r="H2" s="474"/>
      <c r="I2" s="473"/>
      <c r="J2" s="473"/>
    </row>
    <row r="3" spans="1:15" s="470" customFormat="1" ht="21" customHeight="1">
      <c r="A3" s="471" t="s">
        <v>59</v>
      </c>
      <c r="B3" s="472" t="str">
        <f>+'แบบ ปร.6'!B2</f>
        <v xml:space="preserve">งานก่อสร้างอาคารกองบังคับการ กอง รปภ.สพ.ทร.  จำนวน 1 หลัง </v>
      </c>
      <c r="C3" s="474"/>
      <c r="D3" s="472"/>
      <c r="E3" s="476"/>
      <c r="F3" s="474" t="s">
        <v>14</v>
      </c>
      <c r="G3" s="472" t="s">
        <v>775</v>
      </c>
      <c r="H3" s="476"/>
      <c r="I3" s="473"/>
      <c r="J3" s="472"/>
    </row>
    <row r="4" spans="1:15" s="475" customFormat="1" ht="21" customHeight="1">
      <c r="A4" s="471" t="s">
        <v>54</v>
      </c>
      <c r="B4" s="472" t="str">
        <f>+'แบบ ปร.6'!B3</f>
        <v xml:space="preserve"> อ.สัตหีบ  จว.ชลบุรี</v>
      </c>
      <c r="C4" s="472" t="s">
        <v>790</v>
      </c>
      <c r="D4" s="472"/>
      <c r="F4" s="472" t="str">
        <f>+'แบบ ปร.6'!C5</f>
        <v>สพ.ทร.</v>
      </c>
      <c r="G4" s="473"/>
      <c r="H4" s="473"/>
      <c r="I4" s="473"/>
      <c r="J4" s="473"/>
    </row>
    <row r="5" spans="1:15" s="475" customFormat="1" ht="21" customHeight="1" thickBot="1">
      <c r="A5" s="477"/>
      <c r="B5" s="478"/>
      <c r="C5" s="478"/>
      <c r="D5" s="478"/>
      <c r="E5" s="478"/>
      <c r="F5" s="478"/>
      <c r="G5" s="478"/>
      <c r="H5" s="478"/>
      <c r="I5" s="479"/>
      <c r="J5" s="479"/>
    </row>
    <row r="6" spans="1:15" ht="21" customHeight="1" thickTop="1">
      <c r="A6" s="480" t="s">
        <v>61</v>
      </c>
      <c r="B6" s="480" t="s">
        <v>1</v>
      </c>
      <c r="C6" s="481" t="s">
        <v>2</v>
      </c>
      <c r="D6" s="480" t="s">
        <v>3</v>
      </c>
      <c r="E6" s="482" t="s">
        <v>44</v>
      </c>
      <c r="F6" s="483"/>
      <c r="G6" s="482" t="s">
        <v>43</v>
      </c>
      <c r="H6" s="483"/>
      <c r="I6" s="484" t="s">
        <v>42</v>
      </c>
      <c r="J6" s="480" t="s">
        <v>8</v>
      </c>
    </row>
    <row r="7" spans="1:15" ht="21" customHeight="1" thickBot="1">
      <c r="A7" s="486"/>
      <c r="B7" s="486"/>
      <c r="C7" s="487"/>
      <c r="D7" s="486"/>
      <c r="E7" s="488" t="s">
        <v>4</v>
      </c>
      <c r="F7" s="488" t="s">
        <v>5</v>
      </c>
      <c r="G7" s="488" t="s">
        <v>4</v>
      </c>
      <c r="H7" s="489" t="s">
        <v>5</v>
      </c>
      <c r="I7" s="490" t="s">
        <v>52</v>
      </c>
      <c r="J7" s="486"/>
    </row>
    <row r="8" spans="1:15" ht="20.45" customHeight="1" thickTop="1">
      <c r="A8" s="491"/>
      <c r="B8" s="492" t="s">
        <v>338</v>
      </c>
      <c r="C8" s="493"/>
      <c r="D8" s="494"/>
      <c r="E8" s="495"/>
      <c r="F8" s="495"/>
      <c r="G8" s="495"/>
      <c r="H8" s="496"/>
      <c r="I8" s="497"/>
      <c r="J8" s="498"/>
      <c r="L8" s="499"/>
    </row>
    <row r="9" spans="1:15" s="507" customFormat="1" ht="20.45" customHeight="1">
      <c r="A9" s="500"/>
      <c r="B9" s="501" t="s">
        <v>791</v>
      </c>
      <c r="C9" s="502"/>
      <c r="D9" s="494"/>
      <c r="E9" s="503"/>
      <c r="F9" s="503"/>
      <c r="G9" s="504"/>
      <c r="H9" s="504"/>
      <c r="I9" s="505"/>
      <c r="J9" s="506"/>
      <c r="L9" s="508"/>
    </row>
    <row r="10" spans="1:15" s="507" customFormat="1" ht="20.45" customHeight="1">
      <c r="A10" s="500"/>
      <c r="B10" s="509" t="s">
        <v>231</v>
      </c>
      <c r="C10" s="502">
        <v>336</v>
      </c>
      <c r="D10" s="494" t="s">
        <v>94</v>
      </c>
      <c r="E10" s="510">
        <v>0</v>
      </c>
      <c r="F10" s="510">
        <f t="shared" ref="F10" si="0">+E10*C10</f>
        <v>0</v>
      </c>
      <c r="G10" s="504">
        <v>99</v>
      </c>
      <c r="H10" s="504">
        <f t="shared" ref="H10:H12" si="1">+G10*C10</f>
        <v>33264</v>
      </c>
      <c r="I10" s="505">
        <f>+H10+F10</f>
        <v>33264</v>
      </c>
      <c r="J10" s="506"/>
      <c r="K10" s="502">
        <v>190</v>
      </c>
      <c r="L10" s="494" t="s">
        <v>94</v>
      </c>
      <c r="M10" s="511"/>
      <c r="N10" s="511"/>
    </row>
    <row r="11" spans="1:15" s="507" customFormat="1" ht="20.45" customHeight="1">
      <c r="A11" s="500"/>
      <c r="B11" s="509" t="s">
        <v>304</v>
      </c>
      <c r="C11" s="502">
        <v>17</v>
      </c>
      <c r="D11" s="494" t="s">
        <v>94</v>
      </c>
      <c r="E11" s="504">
        <v>537</v>
      </c>
      <c r="F11" s="504">
        <f>+E11*C11</f>
        <v>9129</v>
      </c>
      <c r="G11" s="504">
        <v>99</v>
      </c>
      <c r="H11" s="504">
        <f t="shared" si="1"/>
        <v>1683</v>
      </c>
      <c r="I11" s="505">
        <f>+H11+F11</f>
        <v>10812</v>
      </c>
      <c r="J11" s="506"/>
      <c r="K11" s="502">
        <v>13</v>
      </c>
      <c r="L11" s="494" t="s">
        <v>94</v>
      </c>
      <c r="M11" s="511"/>
      <c r="N11" s="511"/>
    </row>
    <row r="12" spans="1:15" s="507" customFormat="1" ht="20.45" customHeight="1">
      <c r="A12" s="500"/>
      <c r="B12" s="509" t="s">
        <v>96</v>
      </c>
      <c r="C12" s="502">
        <v>7</v>
      </c>
      <c r="D12" s="494" t="s">
        <v>94</v>
      </c>
      <c r="E12" s="504">
        <v>2065</v>
      </c>
      <c r="F12" s="504">
        <f>+E12*C12</f>
        <v>14455</v>
      </c>
      <c r="G12" s="504">
        <v>398</v>
      </c>
      <c r="H12" s="504">
        <f t="shared" si="1"/>
        <v>2786</v>
      </c>
      <c r="I12" s="505">
        <f>+H12+F12</f>
        <v>17241</v>
      </c>
      <c r="J12" s="506"/>
      <c r="K12" s="502">
        <v>6</v>
      </c>
      <c r="L12" s="494" t="s">
        <v>94</v>
      </c>
      <c r="M12" s="511"/>
      <c r="N12" s="511"/>
    </row>
    <row r="13" spans="1:15" s="507" customFormat="1" ht="20.45" customHeight="1">
      <c r="A13" s="500"/>
      <c r="B13" s="509" t="s">
        <v>235</v>
      </c>
      <c r="C13" s="502">
        <v>56</v>
      </c>
      <c r="D13" s="494" t="s">
        <v>94</v>
      </c>
      <c r="E13" s="495">
        <v>2140</v>
      </c>
      <c r="F13" s="504">
        <f>+E13*C13</f>
        <v>119840</v>
      </c>
      <c r="G13" s="504">
        <v>485</v>
      </c>
      <c r="H13" s="504">
        <f t="shared" ref="H13:H14" si="2">+G13*C13</f>
        <v>27160</v>
      </c>
      <c r="I13" s="505">
        <f>+H13+F13</f>
        <v>147000</v>
      </c>
      <c r="J13" s="506"/>
      <c r="K13" s="502">
        <v>40</v>
      </c>
      <c r="L13" s="494" t="s">
        <v>94</v>
      </c>
      <c r="M13" s="511"/>
      <c r="N13" s="511"/>
    </row>
    <row r="14" spans="1:15" s="507" customFormat="1" ht="20.45" customHeight="1">
      <c r="A14" s="500"/>
      <c r="B14" s="509" t="s">
        <v>232</v>
      </c>
      <c r="C14" s="502">
        <v>132</v>
      </c>
      <c r="D14" s="494" t="s">
        <v>97</v>
      </c>
      <c r="E14" s="504">
        <v>200</v>
      </c>
      <c r="F14" s="504">
        <f>+E14*C14</f>
        <v>26400</v>
      </c>
      <c r="G14" s="504">
        <v>133</v>
      </c>
      <c r="H14" s="504">
        <f t="shared" si="2"/>
        <v>17556</v>
      </c>
      <c r="I14" s="505">
        <f>+H14+F14</f>
        <v>43956</v>
      </c>
      <c r="J14" s="506"/>
      <c r="K14" s="502">
        <v>123</v>
      </c>
      <c r="L14" s="494" t="s">
        <v>97</v>
      </c>
      <c r="O14" s="507" t="s">
        <v>9</v>
      </c>
    </row>
    <row r="15" spans="1:15" s="507" customFormat="1" ht="20.45" customHeight="1">
      <c r="A15" s="500"/>
      <c r="B15" s="509" t="s">
        <v>103</v>
      </c>
      <c r="C15" s="512"/>
      <c r="D15" s="494"/>
      <c r="E15" s="504"/>
      <c r="F15" s="504"/>
      <c r="G15" s="504"/>
      <c r="H15" s="504"/>
      <c r="I15" s="505"/>
      <c r="J15" s="506"/>
      <c r="K15" s="512"/>
      <c r="L15" s="494"/>
    </row>
    <row r="16" spans="1:15" s="507" customFormat="1" ht="20.45" customHeight="1">
      <c r="A16" s="500"/>
      <c r="B16" s="509" t="s">
        <v>245</v>
      </c>
      <c r="C16" s="513">
        <v>0.11</v>
      </c>
      <c r="D16" s="494" t="s">
        <v>98</v>
      </c>
      <c r="E16" s="504">
        <v>21980</v>
      </c>
      <c r="F16" s="504">
        <f>+E16*C16</f>
        <v>2417.8000000000002</v>
      </c>
      <c r="G16" s="504">
        <v>4100</v>
      </c>
      <c r="H16" s="504">
        <f t="shared" ref="H16:H17" si="3">+G16*C16</f>
        <v>451</v>
      </c>
      <c r="I16" s="505">
        <f>+H16+F16</f>
        <v>2868.8</v>
      </c>
      <c r="J16" s="506"/>
      <c r="K16" s="513">
        <v>0.105</v>
      </c>
      <c r="L16" s="494" t="s">
        <v>98</v>
      </c>
    </row>
    <row r="17" spans="1:14" s="507" customFormat="1" ht="20.45" customHeight="1">
      <c r="A17" s="500"/>
      <c r="B17" s="509" t="s">
        <v>234</v>
      </c>
      <c r="C17" s="513">
        <v>0.13</v>
      </c>
      <c r="D17" s="494" t="s">
        <v>98</v>
      </c>
      <c r="E17" s="504">
        <v>21379</v>
      </c>
      <c r="F17" s="504">
        <f>+E17*C17</f>
        <v>2779.27</v>
      </c>
      <c r="G17" s="504">
        <v>4100</v>
      </c>
      <c r="H17" s="504">
        <f t="shared" si="3"/>
        <v>533</v>
      </c>
      <c r="I17" s="505">
        <f>+H17+F17</f>
        <v>3312.27</v>
      </c>
      <c r="J17" s="506"/>
      <c r="K17" s="513">
        <v>0.11</v>
      </c>
      <c r="L17" s="494" t="s">
        <v>98</v>
      </c>
    </row>
    <row r="18" spans="1:14" s="507" customFormat="1" ht="20.45" customHeight="1">
      <c r="A18" s="500"/>
      <c r="B18" s="509" t="s">
        <v>233</v>
      </c>
      <c r="C18" s="513">
        <v>4.1399999999999997</v>
      </c>
      <c r="D18" s="494" t="s">
        <v>98</v>
      </c>
      <c r="E18" s="504">
        <v>21540</v>
      </c>
      <c r="F18" s="504">
        <f>+E18*C18</f>
        <v>89175.599999999991</v>
      </c>
      <c r="G18" s="504">
        <v>3300</v>
      </c>
      <c r="H18" s="504">
        <f>+G18*C18</f>
        <v>13661.999999999998</v>
      </c>
      <c r="I18" s="505">
        <f>+H18+F18</f>
        <v>102837.59999999999</v>
      </c>
      <c r="J18" s="506"/>
      <c r="K18" s="513">
        <v>3.65</v>
      </c>
      <c r="L18" s="494" t="s">
        <v>98</v>
      </c>
    </row>
    <row r="19" spans="1:14" s="507" customFormat="1" ht="20.45" customHeight="1">
      <c r="A19" s="500"/>
      <c r="B19" s="514" t="s">
        <v>101</v>
      </c>
      <c r="C19" s="515">
        <v>30</v>
      </c>
      <c r="D19" s="515" t="s">
        <v>100</v>
      </c>
      <c r="E19" s="504">
        <v>47</v>
      </c>
      <c r="F19" s="504">
        <f>+E19*C19</f>
        <v>1410</v>
      </c>
      <c r="G19" s="510">
        <v>0</v>
      </c>
      <c r="H19" s="516">
        <f>+G19*C19</f>
        <v>0</v>
      </c>
      <c r="I19" s="517">
        <f>+H19+F19</f>
        <v>1410</v>
      </c>
      <c r="J19" s="506"/>
      <c r="K19" s="515">
        <v>116</v>
      </c>
      <c r="L19" s="515" t="s">
        <v>100</v>
      </c>
    </row>
    <row r="20" spans="1:14" s="507" customFormat="1" ht="20.45" customHeight="1">
      <c r="A20" s="500"/>
      <c r="B20" s="514" t="s">
        <v>99</v>
      </c>
      <c r="C20" s="515">
        <v>132</v>
      </c>
      <c r="D20" s="515" t="s">
        <v>100</v>
      </c>
      <c r="E20" s="504">
        <v>31</v>
      </c>
      <c r="F20" s="504">
        <f>+E20*C20</f>
        <v>4092</v>
      </c>
      <c r="G20" s="510">
        <v>0</v>
      </c>
      <c r="H20" s="516">
        <f>+G20*C20</f>
        <v>0</v>
      </c>
      <c r="I20" s="517">
        <f>+H20+F20</f>
        <v>4092</v>
      </c>
      <c r="J20" s="506"/>
      <c r="K20" s="515">
        <v>27</v>
      </c>
      <c r="L20" s="515" t="s">
        <v>100</v>
      </c>
    </row>
    <row r="21" spans="1:14" s="507" customFormat="1" ht="20.45" customHeight="1">
      <c r="A21" s="500"/>
      <c r="B21" s="518"/>
      <c r="C21" s="519"/>
      <c r="D21" s="515"/>
      <c r="E21" s="520"/>
      <c r="F21" s="520"/>
      <c r="G21" s="521"/>
      <c r="H21" s="521"/>
      <c r="I21" s="522"/>
      <c r="J21" s="506"/>
      <c r="L21" s="508"/>
    </row>
    <row r="22" spans="1:14" s="507" customFormat="1" ht="20.45" customHeight="1">
      <c r="A22" s="500"/>
      <c r="B22" s="518"/>
      <c r="C22" s="519"/>
      <c r="D22" s="515"/>
      <c r="E22" s="520"/>
      <c r="F22" s="520"/>
      <c r="G22" s="521"/>
      <c r="H22" s="521"/>
      <c r="I22" s="523"/>
      <c r="J22" s="506"/>
      <c r="L22" s="524">
        <v>290311</v>
      </c>
    </row>
    <row r="23" spans="1:14" s="507" customFormat="1" ht="20.45" customHeight="1">
      <c r="A23" s="500"/>
      <c r="B23" s="518" t="s">
        <v>9</v>
      </c>
      <c r="C23" s="519"/>
      <c r="D23" s="515"/>
      <c r="E23" s="520"/>
      <c r="F23" s="520"/>
      <c r="G23" s="521"/>
      <c r="H23" s="521"/>
      <c r="I23" s="523"/>
      <c r="J23" s="506"/>
      <c r="K23" s="507" t="s">
        <v>9</v>
      </c>
      <c r="L23" s="508"/>
    </row>
    <row r="24" spans="1:14" s="507" customFormat="1" ht="20.45" customHeight="1">
      <c r="A24" s="500"/>
      <c r="B24" s="518" t="s">
        <v>9</v>
      </c>
      <c r="C24" s="525"/>
      <c r="D24" s="515"/>
      <c r="E24" s="526"/>
      <c r="F24" s="526" t="s">
        <v>9</v>
      </c>
      <c r="G24" s="521"/>
      <c r="H24" s="521"/>
      <c r="I24" s="527"/>
      <c r="J24" s="506"/>
      <c r="L24" s="508"/>
    </row>
    <row r="25" spans="1:14" s="507" customFormat="1" ht="20.45" customHeight="1">
      <c r="A25" s="500"/>
      <c r="B25" s="506"/>
      <c r="C25" s="525"/>
      <c r="D25" s="515"/>
      <c r="E25" s="526"/>
      <c r="F25" s="526"/>
      <c r="G25" s="521"/>
      <c r="H25" s="521"/>
      <c r="I25" s="527"/>
      <c r="J25" s="506"/>
      <c r="L25" s="508"/>
    </row>
    <row r="26" spans="1:14" s="507" customFormat="1" ht="20.45" customHeight="1">
      <c r="A26" s="500"/>
      <c r="B26" s="506"/>
      <c r="C26" s="519"/>
      <c r="D26" s="515"/>
      <c r="E26" s="520"/>
      <c r="F26" s="520"/>
      <c r="G26" s="521"/>
      <c r="H26" s="521"/>
      <c r="I26" s="522"/>
      <c r="J26" s="506"/>
      <c r="L26" s="508"/>
    </row>
    <row r="27" spans="1:14" s="507" customFormat="1" ht="20.45" customHeight="1">
      <c r="A27" s="500"/>
      <c r="B27" s="528" t="s">
        <v>18</v>
      </c>
      <c r="C27" s="529"/>
      <c r="D27" s="528"/>
      <c r="E27" s="530"/>
      <c r="F27" s="531">
        <f>SUM(F9:F26)</f>
        <v>269698.67</v>
      </c>
      <c r="G27" s="532"/>
      <c r="H27" s="531">
        <f>SUM(H9:H26)</f>
        <v>97095</v>
      </c>
      <c r="I27" s="533"/>
      <c r="J27" s="506"/>
      <c r="K27" s="534">
        <f>+H27+F27</f>
        <v>366793.67</v>
      </c>
      <c r="L27" s="535"/>
    </row>
    <row r="28" spans="1:14" s="507" customFormat="1" ht="20.45" customHeight="1">
      <c r="A28" s="500"/>
      <c r="B28" s="500" t="s">
        <v>53</v>
      </c>
      <c r="C28" s="529"/>
      <c r="D28" s="528"/>
      <c r="E28" s="530"/>
      <c r="F28" s="536"/>
      <c r="G28" s="532"/>
      <c r="H28" s="537"/>
      <c r="I28" s="538">
        <f>SUM(I9:I27)</f>
        <v>366793.67</v>
      </c>
      <c r="J28" s="506"/>
      <c r="L28" s="508"/>
    </row>
    <row r="29" spans="1:14" s="507" customFormat="1" ht="19.5" customHeight="1">
      <c r="A29" s="500"/>
      <c r="B29" s="539" t="s">
        <v>102</v>
      </c>
      <c r="C29" s="528"/>
      <c r="D29" s="528"/>
      <c r="E29" s="540"/>
      <c r="F29" s="541"/>
      <c r="G29" s="541"/>
      <c r="H29" s="541"/>
      <c r="I29" s="542"/>
      <c r="J29" s="506"/>
      <c r="L29" s="508"/>
    </row>
    <row r="30" spans="1:14" ht="19.5" customHeight="1">
      <c r="A30" s="500"/>
      <c r="B30" s="543" t="s">
        <v>235</v>
      </c>
      <c r="C30" s="502">
        <v>98</v>
      </c>
      <c r="D30" s="544" t="s">
        <v>94</v>
      </c>
      <c r="E30" s="541">
        <v>2140</v>
      </c>
      <c r="F30" s="541">
        <f>SUM(C30*E30)</f>
        <v>209720</v>
      </c>
      <c r="G30" s="545">
        <v>485</v>
      </c>
      <c r="H30" s="546">
        <f>SUM(C30*G30)</f>
        <v>47530</v>
      </c>
      <c r="I30" s="517">
        <f>SUM(F30+H30)</f>
        <v>257250</v>
      </c>
      <c r="J30" s="506"/>
    </row>
    <row r="31" spans="1:14" ht="19.5" customHeight="1">
      <c r="A31" s="500"/>
      <c r="B31" s="543" t="s">
        <v>103</v>
      </c>
      <c r="C31" s="512"/>
      <c r="D31" s="544"/>
      <c r="E31" s="541"/>
      <c r="F31" s="541"/>
      <c r="G31" s="547"/>
      <c r="H31" s="546"/>
      <c r="I31" s="517"/>
      <c r="J31" s="506" t="s">
        <v>9</v>
      </c>
    </row>
    <row r="32" spans="1:14" ht="19.5" customHeight="1">
      <c r="A32" s="500"/>
      <c r="B32" s="509" t="s">
        <v>326</v>
      </c>
      <c r="C32" s="548">
        <v>1.1000000000000001</v>
      </c>
      <c r="D32" s="494" t="s">
        <v>98</v>
      </c>
      <c r="E32" s="504">
        <v>21980</v>
      </c>
      <c r="F32" s="504">
        <f t="shared" ref="F32:F37" si="4">+E32*C32</f>
        <v>24178.000000000004</v>
      </c>
      <c r="G32" s="504">
        <v>4100</v>
      </c>
      <c r="H32" s="504">
        <f t="shared" ref="H32:H37" si="5">+G32*C32</f>
        <v>4510</v>
      </c>
      <c r="I32" s="505">
        <f t="shared" ref="I32:I37" si="6">+H32+F32</f>
        <v>28688.000000000004</v>
      </c>
      <c r="J32" s="506"/>
      <c r="N32" s="485" t="s">
        <v>9</v>
      </c>
    </row>
    <row r="33" spans="1:11" ht="19.5" customHeight="1">
      <c r="A33" s="500"/>
      <c r="B33" s="509" t="s">
        <v>327</v>
      </c>
      <c r="C33" s="548">
        <v>2.8</v>
      </c>
      <c r="D33" s="494" t="s">
        <v>98</v>
      </c>
      <c r="E33" s="504">
        <v>21379</v>
      </c>
      <c r="F33" s="504">
        <f t="shared" si="4"/>
        <v>59861.2</v>
      </c>
      <c r="G33" s="504">
        <v>4100</v>
      </c>
      <c r="H33" s="504">
        <f t="shared" si="5"/>
        <v>11480</v>
      </c>
      <c r="I33" s="505">
        <f t="shared" si="6"/>
        <v>71341.2</v>
      </c>
      <c r="J33" s="506"/>
    </row>
    <row r="34" spans="1:11" ht="19.5" customHeight="1">
      <c r="A34" s="500"/>
      <c r="B34" s="509" t="s">
        <v>328</v>
      </c>
      <c r="C34" s="548">
        <v>2.7</v>
      </c>
      <c r="D34" s="494" t="s">
        <v>98</v>
      </c>
      <c r="E34" s="504">
        <v>21307</v>
      </c>
      <c r="F34" s="504">
        <f t="shared" si="4"/>
        <v>57528.9</v>
      </c>
      <c r="G34" s="504">
        <v>3300</v>
      </c>
      <c r="H34" s="504">
        <f t="shared" si="5"/>
        <v>8910</v>
      </c>
      <c r="I34" s="505">
        <f t="shared" si="6"/>
        <v>66438.899999999994</v>
      </c>
      <c r="J34" s="506"/>
    </row>
    <row r="35" spans="1:11" ht="19.5" customHeight="1">
      <c r="A35" s="500"/>
      <c r="B35" s="509" t="s">
        <v>329</v>
      </c>
      <c r="C35" s="548">
        <v>2.5</v>
      </c>
      <c r="D35" s="494" t="s">
        <v>98</v>
      </c>
      <c r="E35" s="504">
        <v>21540</v>
      </c>
      <c r="F35" s="504">
        <f t="shared" si="4"/>
        <v>53850</v>
      </c>
      <c r="G35" s="504">
        <v>3300</v>
      </c>
      <c r="H35" s="504">
        <f t="shared" si="5"/>
        <v>8250</v>
      </c>
      <c r="I35" s="505">
        <f t="shared" si="6"/>
        <v>62100</v>
      </c>
      <c r="J35" s="506"/>
    </row>
    <row r="36" spans="1:11" ht="19.5" customHeight="1">
      <c r="A36" s="500"/>
      <c r="B36" s="509" t="s">
        <v>330</v>
      </c>
      <c r="C36" s="548">
        <v>3.3</v>
      </c>
      <c r="D36" s="494" t="s">
        <v>98</v>
      </c>
      <c r="E36" s="504">
        <v>21425</v>
      </c>
      <c r="F36" s="504">
        <f t="shared" si="4"/>
        <v>70702.5</v>
      </c>
      <c r="G36" s="504">
        <v>2900</v>
      </c>
      <c r="H36" s="504">
        <f t="shared" si="5"/>
        <v>9570</v>
      </c>
      <c r="I36" s="505">
        <f t="shared" si="6"/>
        <v>80272.5</v>
      </c>
      <c r="J36" s="506"/>
    </row>
    <row r="37" spans="1:11" ht="19.5" customHeight="1">
      <c r="A37" s="500"/>
      <c r="B37" s="509" t="s">
        <v>331</v>
      </c>
      <c r="C37" s="548">
        <v>1.6</v>
      </c>
      <c r="D37" s="494" t="s">
        <v>98</v>
      </c>
      <c r="E37" s="504">
        <v>21027</v>
      </c>
      <c r="F37" s="504">
        <f t="shared" si="4"/>
        <v>33643.200000000004</v>
      </c>
      <c r="G37" s="504">
        <v>2900</v>
      </c>
      <c r="H37" s="504">
        <f t="shared" si="5"/>
        <v>4640</v>
      </c>
      <c r="I37" s="505">
        <f t="shared" si="6"/>
        <v>38283.200000000004</v>
      </c>
      <c r="J37" s="506"/>
    </row>
    <row r="38" spans="1:11" ht="19.5" customHeight="1">
      <c r="A38" s="500"/>
      <c r="B38" s="509" t="s">
        <v>232</v>
      </c>
      <c r="C38" s="549">
        <v>1094</v>
      </c>
      <c r="D38" s="544" t="s">
        <v>97</v>
      </c>
      <c r="E38" s="541">
        <v>200</v>
      </c>
      <c r="F38" s="541">
        <f>SUM(C38*E38)</f>
        <v>218800</v>
      </c>
      <c r="G38" s="547">
        <v>133</v>
      </c>
      <c r="H38" s="546">
        <f>SUM(C38*G38)</f>
        <v>145502</v>
      </c>
      <c r="I38" s="517">
        <f>SUM(F38+H38)</f>
        <v>364302</v>
      </c>
      <c r="J38" s="506"/>
    </row>
    <row r="39" spans="1:11" ht="19.5" customHeight="1">
      <c r="A39" s="500"/>
      <c r="B39" s="514" t="s">
        <v>101</v>
      </c>
      <c r="C39" s="502">
        <v>420</v>
      </c>
      <c r="D39" s="494" t="s">
        <v>100</v>
      </c>
      <c r="E39" s="504">
        <v>47</v>
      </c>
      <c r="F39" s="495">
        <f>SUM(C39*E39)</f>
        <v>19740</v>
      </c>
      <c r="G39" s="550" t="s">
        <v>95</v>
      </c>
      <c r="H39" s="551" t="s">
        <v>95</v>
      </c>
      <c r="I39" s="517">
        <f>SUM(F39)</f>
        <v>19740</v>
      </c>
      <c r="J39" s="506"/>
      <c r="K39" s="485">
        <f>+C38*0.25</f>
        <v>273.5</v>
      </c>
    </row>
    <row r="40" spans="1:11" ht="19.5" customHeight="1">
      <c r="A40" s="500"/>
      <c r="B40" s="543" t="s">
        <v>99</v>
      </c>
      <c r="C40" s="502">
        <v>241</v>
      </c>
      <c r="D40" s="494" t="s">
        <v>100</v>
      </c>
      <c r="E40" s="504">
        <v>31</v>
      </c>
      <c r="F40" s="495">
        <f>SUM(C40*E40)</f>
        <v>7471</v>
      </c>
      <c r="G40" s="550" t="s">
        <v>95</v>
      </c>
      <c r="H40" s="551" t="s">
        <v>95</v>
      </c>
      <c r="I40" s="517">
        <f>SUM(F40)</f>
        <v>7471</v>
      </c>
      <c r="J40" s="506"/>
      <c r="K40" s="485">
        <f>+C31*30</f>
        <v>0</v>
      </c>
    </row>
    <row r="41" spans="1:11" ht="19.5" customHeight="1">
      <c r="A41" s="500"/>
      <c r="B41" s="543" t="s">
        <v>104</v>
      </c>
      <c r="C41" s="502"/>
      <c r="D41" s="494"/>
      <c r="E41" s="504"/>
      <c r="F41" s="495"/>
      <c r="G41" s="550"/>
      <c r="H41" s="551"/>
      <c r="I41" s="517"/>
      <c r="J41" s="506"/>
    </row>
    <row r="42" spans="1:11" ht="19.5" customHeight="1">
      <c r="A42" s="500"/>
      <c r="B42" s="543" t="s">
        <v>792</v>
      </c>
      <c r="C42" s="549">
        <v>422</v>
      </c>
      <c r="D42" s="544" t="s">
        <v>97</v>
      </c>
      <c r="E42" s="541">
        <v>380</v>
      </c>
      <c r="F42" s="541">
        <f>SUM(C42*E42)</f>
        <v>160360</v>
      </c>
      <c r="G42" s="547">
        <v>35</v>
      </c>
      <c r="H42" s="546">
        <f>SUM(C42*G42)</f>
        <v>14770</v>
      </c>
      <c r="I42" s="517">
        <f>SUM(F42+H42)</f>
        <v>175130</v>
      </c>
      <c r="J42" s="506"/>
    </row>
    <row r="43" spans="1:11" ht="19.5" customHeight="1">
      <c r="A43" s="500"/>
      <c r="B43" s="543" t="s">
        <v>104</v>
      </c>
      <c r="C43" s="502"/>
      <c r="D43" s="494"/>
      <c r="E43" s="504"/>
      <c r="F43" s="495"/>
      <c r="G43" s="550"/>
      <c r="H43" s="551"/>
      <c r="I43" s="517"/>
      <c r="J43" s="506"/>
    </row>
    <row r="44" spans="1:11" ht="19.5" customHeight="1">
      <c r="A44" s="500"/>
      <c r="B44" s="543" t="s">
        <v>793</v>
      </c>
      <c r="C44" s="549">
        <v>148</v>
      </c>
      <c r="D44" s="544" t="s">
        <v>97</v>
      </c>
      <c r="E44" s="541">
        <v>500</v>
      </c>
      <c r="F44" s="541">
        <f>SUM(C44*E44)</f>
        <v>74000</v>
      </c>
      <c r="G44" s="547">
        <v>35</v>
      </c>
      <c r="H44" s="546">
        <f>SUM(C44*G44)</f>
        <v>5180</v>
      </c>
      <c r="I44" s="517">
        <f>SUM(F44+H44)</f>
        <v>79180</v>
      </c>
      <c r="J44" s="506"/>
    </row>
    <row r="45" spans="1:11" ht="19.5" customHeight="1">
      <c r="A45" s="500"/>
      <c r="B45" s="543" t="s">
        <v>794</v>
      </c>
      <c r="C45" s="549">
        <v>570</v>
      </c>
      <c r="D45" s="544" t="s">
        <v>97</v>
      </c>
      <c r="E45" s="541">
        <v>47</v>
      </c>
      <c r="F45" s="541">
        <f>SUM(C45*E45)</f>
        <v>26790</v>
      </c>
      <c r="G45" s="547">
        <v>5</v>
      </c>
      <c r="H45" s="546">
        <f>SUM(C45*G45)</f>
        <v>2850</v>
      </c>
      <c r="I45" s="517">
        <f>SUM(F45+H45)</f>
        <v>29640</v>
      </c>
      <c r="J45" s="506"/>
    </row>
    <row r="46" spans="1:11" ht="19.5" customHeight="1">
      <c r="A46" s="500"/>
      <c r="B46" s="543" t="s">
        <v>325</v>
      </c>
      <c r="C46" s="502">
        <v>30</v>
      </c>
      <c r="D46" s="544" t="s">
        <v>94</v>
      </c>
      <c r="E46" s="541">
        <v>2140</v>
      </c>
      <c r="F46" s="541">
        <f>SUM(C46*E46)</f>
        <v>64200</v>
      </c>
      <c r="G46" s="547">
        <v>485</v>
      </c>
      <c r="H46" s="546">
        <f>SUM(C46*G46)</f>
        <v>14550</v>
      </c>
      <c r="I46" s="517">
        <f>SUM(F46+H46)</f>
        <v>78750</v>
      </c>
      <c r="J46" s="506"/>
    </row>
    <row r="47" spans="1:11" ht="19.5" customHeight="1">
      <c r="A47" s="500"/>
      <c r="B47" s="543" t="s">
        <v>105</v>
      </c>
      <c r="C47" s="549">
        <v>750</v>
      </c>
      <c r="D47" s="544" t="s">
        <v>97</v>
      </c>
      <c r="E47" s="541">
        <v>55</v>
      </c>
      <c r="F47" s="541">
        <f>SUM(C47*E47)</f>
        <v>41250</v>
      </c>
      <c r="G47" s="552" t="s">
        <v>106</v>
      </c>
      <c r="H47" s="553" t="s">
        <v>107</v>
      </c>
      <c r="I47" s="517">
        <f>SUM(F47)</f>
        <v>41250</v>
      </c>
      <c r="J47" s="506"/>
    </row>
    <row r="48" spans="1:11" ht="19.5" customHeight="1">
      <c r="A48" s="554"/>
      <c r="B48" s="509" t="s">
        <v>9</v>
      </c>
      <c r="C48" s="549"/>
      <c r="D48" s="544"/>
      <c r="E48" s="541"/>
      <c r="F48" s="541"/>
      <c r="G48" s="552"/>
      <c r="H48" s="553"/>
      <c r="I48" s="517"/>
      <c r="J48" s="506"/>
    </row>
    <row r="49" spans="1:13" ht="19.5" customHeight="1">
      <c r="A49" s="554"/>
      <c r="B49" s="528" t="s">
        <v>18</v>
      </c>
      <c r="C49" s="555"/>
      <c r="D49" s="528"/>
      <c r="E49" s="530"/>
      <c r="F49" s="531">
        <f>SUM(F30:F47)</f>
        <v>1122094.8</v>
      </c>
      <c r="G49" s="532"/>
      <c r="H49" s="531">
        <f>SUM(H30:H47)</f>
        <v>277742</v>
      </c>
      <c r="I49" s="533"/>
      <c r="J49" s="506"/>
      <c r="K49" s="556">
        <f>+F49+H49</f>
        <v>1399836.8</v>
      </c>
    </row>
    <row r="50" spans="1:13" ht="19.5" customHeight="1">
      <c r="A50" s="557"/>
      <c r="B50" s="500" t="s">
        <v>53</v>
      </c>
      <c r="C50" s="529"/>
      <c r="D50" s="528"/>
      <c r="E50" s="530"/>
      <c r="F50" s="536"/>
      <c r="G50" s="532"/>
      <c r="H50" s="558"/>
      <c r="I50" s="559">
        <f>SUM(I30:I49)</f>
        <v>1399836.7999999998</v>
      </c>
      <c r="J50" s="506"/>
    </row>
    <row r="51" spans="1:13" s="507" customFormat="1" ht="20.100000000000001" customHeight="1">
      <c r="A51" s="500"/>
      <c r="B51" s="560" t="s">
        <v>108</v>
      </c>
      <c r="C51" s="502"/>
      <c r="D51" s="494"/>
      <c r="E51" s="504"/>
      <c r="F51" s="495"/>
      <c r="G51" s="550"/>
      <c r="H51" s="551"/>
      <c r="I51" s="542"/>
      <c r="J51" s="506"/>
      <c r="L51" s="508"/>
    </row>
    <row r="52" spans="1:13" ht="20.100000000000001" customHeight="1">
      <c r="A52" s="500"/>
      <c r="B52" s="543" t="s">
        <v>109</v>
      </c>
      <c r="C52" s="502">
        <v>2442</v>
      </c>
      <c r="D52" s="494" t="s">
        <v>100</v>
      </c>
      <c r="E52" s="504">
        <v>21</v>
      </c>
      <c r="F52" s="495">
        <f t="shared" ref="F52:F59" si="7">SUM(C52*E52)</f>
        <v>51282</v>
      </c>
      <c r="G52" s="550" t="s">
        <v>95</v>
      </c>
      <c r="H52" s="551" t="s">
        <v>95</v>
      </c>
      <c r="I52" s="517">
        <f>SUM(F52)</f>
        <v>51282</v>
      </c>
      <c r="J52" s="506"/>
    </row>
    <row r="53" spans="1:13" ht="20.100000000000001" customHeight="1">
      <c r="A53" s="500"/>
      <c r="B53" s="543" t="s">
        <v>110</v>
      </c>
      <c r="C53" s="502">
        <v>1098</v>
      </c>
      <c r="D53" s="494" t="s">
        <v>100</v>
      </c>
      <c r="E53" s="504">
        <v>21</v>
      </c>
      <c r="F53" s="495">
        <f t="shared" si="7"/>
        <v>23058</v>
      </c>
      <c r="G53" s="550" t="s">
        <v>95</v>
      </c>
      <c r="H53" s="551" t="s">
        <v>95</v>
      </c>
      <c r="I53" s="517">
        <f t="shared" ref="I53:I59" si="8">SUM(F53)</f>
        <v>23058</v>
      </c>
      <c r="J53" s="506"/>
    </row>
    <row r="54" spans="1:13" ht="20.100000000000001" customHeight="1">
      <c r="A54" s="500"/>
      <c r="B54" s="543" t="s">
        <v>111</v>
      </c>
      <c r="C54" s="502">
        <v>1388</v>
      </c>
      <c r="D54" s="494" t="s">
        <v>100</v>
      </c>
      <c r="E54" s="504">
        <v>21</v>
      </c>
      <c r="F54" s="495">
        <f t="shared" si="7"/>
        <v>29148</v>
      </c>
      <c r="G54" s="550" t="s">
        <v>95</v>
      </c>
      <c r="H54" s="551" t="s">
        <v>95</v>
      </c>
      <c r="I54" s="517">
        <f t="shared" si="8"/>
        <v>29148</v>
      </c>
      <c r="J54" s="506"/>
    </row>
    <row r="55" spans="1:13" ht="20.100000000000001" customHeight="1">
      <c r="A55" s="500"/>
      <c r="B55" s="543" t="s">
        <v>112</v>
      </c>
      <c r="C55" s="502">
        <v>864</v>
      </c>
      <c r="D55" s="494" t="s">
        <v>100</v>
      </c>
      <c r="E55" s="504">
        <v>21</v>
      </c>
      <c r="F55" s="495">
        <f t="shared" si="7"/>
        <v>18144</v>
      </c>
      <c r="G55" s="550" t="s">
        <v>95</v>
      </c>
      <c r="H55" s="551" t="s">
        <v>95</v>
      </c>
      <c r="I55" s="517">
        <f t="shared" si="8"/>
        <v>18144</v>
      </c>
      <c r="J55" s="506"/>
    </row>
    <row r="56" spans="1:13" ht="20.100000000000001" customHeight="1">
      <c r="A56" s="500"/>
      <c r="B56" s="543" t="s">
        <v>795</v>
      </c>
      <c r="C56" s="502">
        <v>12</v>
      </c>
      <c r="D56" s="494" t="s">
        <v>113</v>
      </c>
      <c r="E56" s="504">
        <v>200</v>
      </c>
      <c r="F56" s="495">
        <f t="shared" si="7"/>
        <v>2400</v>
      </c>
      <c r="G56" s="550" t="s">
        <v>95</v>
      </c>
      <c r="H56" s="551" t="s">
        <v>95</v>
      </c>
      <c r="I56" s="517">
        <f t="shared" si="8"/>
        <v>2400</v>
      </c>
      <c r="J56" s="506" t="s">
        <v>9</v>
      </c>
      <c r="K56" s="485">
        <f>0.2*0.15*6*7.85*50</f>
        <v>70.649999999999991</v>
      </c>
      <c r="L56" s="470">
        <f>30*4</f>
        <v>120</v>
      </c>
      <c r="M56" s="485">
        <f>+K56+L56</f>
        <v>190.64999999999998</v>
      </c>
    </row>
    <row r="57" spans="1:13" ht="20.100000000000001" customHeight="1">
      <c r="A57" s="500"/>
      <c r="B57" s="543" t="s">
        <v>796</v>
      </c>
      <c r="C57" s="502">
        <v>24</v>
      </c>
      <c r="D57" s="494" t="s">
        <v>113</v>
      </c>
      <c r="E57" s="504">
        <v>40</v>
      </c>
      <c r="F57" s="495">
        <f>SUM(C57*E57)</f>
        <v>960</v>
      </c>
      <c r="G57" s="550" t="s">
        <v>95</v>
      </c>
      <c r="H57" s="551" t="s">
        <v>95</v>
      </c>
      <c r="I57" s="517">
        <f>SUM(F57)</f>
        <v>960</v>
      </c>
      <c r="J57" s="506"/>
    </row>
    <row r="58" spans="1:13" ht="20.100000000000001" customHeight="1">
      <c r="A58" s="500"/>
      <c r="B58" s="543" t="s">
        <v>114</v>
      </c>
      <c r="C58" s="502">
        <v>53</v>
      </c>
      <c r="D58" s="494" t="s">
        <v>100</v>
      </c>
      <c r="E58" s="504">
        <v>23</v>
      </c>
      <c r="F58" s="495">
        <f>SUM(C58*E58)</f>
        <v>1219</v>
      </c>
      <c r="G58" s="550" t="s">
        <v>95</v>
      </c>
      <c r="H58" s="551" t="s">
        <v>95</v>
      </c>
      <c r="I58" s="517">
        <f>SUM(F58)</f>
        <v>1219</v>
      </c>
      <c r="J58" s="506"/>
    </row>
    <row r="59" spans="1:13" ht="20.100000000000001" customHeight="1">
      <c r="A59" s="500"/>
      <c r="B59" s="543" t="s">
        <v>115</v>
      </c>
      <c r="C59" s="502">
        <v>22</v>
      </c>
      <c r="D59" s="494" t="s">
        <v>100</v>
      </c>
      <c r="E59" s="504">
        <v>23</v>
      </c>
      <c r="F59" s="495">
        <f t="shared" si="7"/>
        <v>506</v>
      </c>
      <c r="G59" s="550" t="s">
        <v>95</v>
      </c>
      <c r="H59" s="551" t="s">
        <v>95</v>
      </c>
      <c r="I59" s="517">
        <f t="shared" si="8"/>
        <v>506</v>
      </c>
      <c r="J59" s="506"/>
    </row>
    <row r="60" spans="1:13" ht="20.100000000000001" customHeight="1">
      <c r="A60" s="500"/>
      <c r="B60" s="543" t="s">
        <v>236</v>
      </c>
      <c r="C60" s="502">
        <v>95</v>
      </c>
      <c r="D60" s="494" t="s">
        <v>116</v>
      </c>
      <c r="E60" s="504">
        <v>180</v>
      </c>
      <c r="F60" s="495">
        <f>SUM(C60*E60)</f>
        <v>17100</v>
      </c>
      <c r="G60" s="547">
        <v>73</v>
      </c>
      <c r="H60" s="546">
        <f>SUM(C60*G60)</f>
        <v>6935</v>
      </c>
      <c r="I60" s="517">
        <f>SUM(F60+H60)</f>
        <v>24035</v>
      </c>
      <c r="J60" s="506"/>
    </row>
    <row r="61" spans="1:13" ht="20.100000000000001" customHeight="1">
      <c r="A61" s="500"/>
      <c r="B61" s="543" t="s">
        <v>117</v>
      </c>
      <c r="C61" s="502">
        <v>5867</v>
      </c>
      <c r="D61" s="544" t="s">
        <v>100</v>
      </c>
      <c r="E61" s="550" t="s">
        <v>95</v>
      </c>
      <c r="F61" s="551" t="s">
        <v>95</v>
      </c>
      <c r="G61" s="547">
        <v>10</v>
      </c>
      <c r="H61" s="546">
        <f>SUM(C61*G61)</f>
        <v>58670</v>
      </c>
      <c r="I61" s="517">
        <f>SUM(H61)</f>
        <v>58670</v>
      </c>
      <c r="J61" s="506"/>
    </row>
    <row r="62" spans="1:13" ht="20.100000000000001" customHeight="1">
      <c r="A62" s="500"/>
      <c r="B62" s="543" t="s">
        <v>118</v>
      </c>
      <c r="C62" s="549">
        <v>280</v>
      </c>
      <c r="D62" s="544" t="s">
        <v>97</v>
      </c>
      <c r="E62" s="541">
        <v>150</v>
      </c>
      <c r="F62" s="541">
        <f>SUM(C62*E62)</f>
        <v>42000</v>
      </c>
      <c r="G62" s="552" t="s">
        <v>106</v>
      </c>
      <c r="H62" s="553" t="s">
        <v>107</v>
      </c>
      <c r="I62" s="517">
        <f>SUM(F62)</f>
        <v>42000</v>
      </c>
      <c r="J62" s="506"/>
      <c r="K62" s="574">
        <f>SUM(I52:I62)+I50+I28</f>
        <v>2018052.4699999997</v>
      </c>
    </row>
    <row r="63" spans="1:13" s="507" customFormat="1" ht="20.100000000000001" customHeight="1">
      <c r="A63" s="500"/>
      <c r="B63" s="539" t="s">
        <v>119</v>
      </c>
      <c r="C63" s="528"/>
      <c r="D63" s="528"/>
      <c r="E63" s="561"/>
      <c r="F63" s="561"/>
      <c r="G63" s="561"/>
      <c r="H63" s="561"/>
      <c r="I63" s="542"/>
      <c r="J63" s="506"/>
      <c r="L63" s="508"/>
    </row>
    <row r="64" spans="1:13" s="507" customFormat="1" ht="20.100000000000001" customHeight="1">
      <c r="A64" s="554"/>
      <c r="B64" s="509" t="s">
        <v>120</v>
      </c>
      <c r="C64" s="549">
        <v>495</v>
      </c>
      <c r="D64" s="544" t="s">
        <v>97</v>
      </c>
      <c r="E64" s="541">
        <v>335</v>
      </c>
      <c r="F64" s="541">
        <f>SUM(C64*E64)</f>
        <v>165825</v>
      </c>
      <c r="G64" s="547">
        <v>70</v>
      </c>
      <c r="H64" s="546">
        <f>SUM(C64*G64)</f>
        <v>34650</v>
      </c>
      <c r="I64" s="517">
        <f>SUM(F64+H64)</f>
        <v>200475</v>
      </c>
      <c r="J64" s="506"/>
      <c r="L64" s="508"/>
    </row>
    <row r="65" spans="1:12" s="507" customFormat="1" ht="20.100000000000001" customHeight="1">
      <c r="A65" s="554"/>
      <c r="B65" s="509" t="s">
        <v>121</v>
      </c>
      <c r="C65" s="549">
        <v>60</v>
      </c>
      <c r="D65" s="544" t="s">
        <v>116</v>
      </c>
      <c r="E65" s="541">
        <v>265</v>
      </c>
      <c r="F65" s="541">
        <f>SUM(C65*E65)</f>
        <v>15900</v>
      </c>
      <c r="G65" s="562" t="s">
        <v>122</v>
      </c>
      <c r="H65" s="563"/>
      <c r="I65" s="517">
        <f>SUM(F65)</f>
        <v>15900</v>
      </c>
      <c r="J65" s="506"/>
      <c r="L65" s="508"/>
    </row>
    <row r="66" spans="1:12" s="507" customFormat="1" ht="20.100000000000001" customHeight="1">
      <c r="A66" s="554"/>
      <c r="B66" s="509" t="s">
        <v>123</v>
      </c>
      <c r="C66" s="549">
        <v>500</v>
      </c>
      <c r="D66" s="544" t="s">
        <v>97</v>
      </c>
      <c r="E66" s="541">
        <v>150</v>
      </c>
      <c r="F66" s="541">
        <f>SUM(C66*E66)</f>
        <v>75000</v>
      </c>
      <c r="G66" s="562" t="s">
        <v>122</v>
      </c>
      <c r="H66" s="563"/>
      <c r="I66" s="517">
        <f>SUM(F66)</f>
        <v>75000</v>
      </c>
      <c r="J66" s="506"/>
      <c r="K66" s="575">
        <f>SUM(I64:I66)+I92+I114+I135+I157+I178+I199</f>
        <v>4086343</v>
      </c>
      <c r="L66" s="508"/>
    </row>
    <row r="67" spans="1:12" s="507" customFormat="1" ht="20.100000000000001" customHeight="1">
      <c r="A67" s="554"/>
      <c r="B67" s="506" t="s">
        <v>9</v>
      </c>
      <c r="C67" s="525"/>
      <c r="D67" s="515"/>
      <c r="E67" s="526"/>
      <c r="F67" s="526" t="s">
        <v>9</v>
      </c>
      <c r="G67" s="526"/>
      <c r="H67" s="526"/>
      <c r="I67" s="527"/>
      <c r="J67" s="506"/>
      <c r="L67" s="508"/>
    </row>
    <row r="68" spans="1:12" ht="20.100000000000001" customHeight="1">
      <c r="A68" s="554"/>
      <c r="B68" s="514" t="s">
        <v>9</v>
      </c>
      <c r="C68" s="529"/>
      <c r="D68" s="528"/>
      <c r="E68" s="521"/>
      <c r="F68" s="521"/>
      <c r="G68" s="526"/>
      <c r="H68" s="526"/>
      <c r="I68" s="517"/>
      <c r="J68" s="506"/>
      <c r="K68" s="556"/>
    </row>
    <row r="69" spans="1:12" ht="20.100000000000001" customHeight="1">
      <c r="A69" s="554"/>
      <c r="B69" s="514"/>
      <c r="C69" s="529"/>
      <c r="D69" s="528"/>
      <c r="E69" s="521"/>
      <c r="F69" s="521"/>
      <c r="G69" s="564"/>
      <c r="H69" s="526"/>
      <c r="I69" s="517"/>
      <c r="J69" s="506"/>
      <c r="K69" s="556"/>
    </row>
    <row r="70" spans="1:12" ht="20.100000000000001" customHeight="1">
      <c r="A70" s="554"/>
      <c r="B70" s="528" t="s">
        <v>18</v>
      </c>
      <c r="C70" s="529"/>
      <c r="D70" s="528"/>
      <c r="E70" s="530"/>
      <c r="F70" s="531">
        <f>SUM(F52:F68)</f>
        <v>442542</v>
      </c>
      <c r="G70" s="532"/>
      <c r="H70" s="531">
        <f>SUM(H52:H68)</f>
        <v>100255</v>
      </c>
      <c r="I70" s="533"/>
      <c r="J70" s="506"/>
      <c r="K70" s="556">
        <f>+H70+F70</f>
        <v>542797</v>
      </c>
    </row>
    <row r="71" spans="1:12" ht="20.100000000000001" customHeight="1">
      <c r="A71" s="557"/>
      <c r="B71" s="500" t="s">
        <v>53</v>
      </c>
      <c r="C71" s="529"/>
      <c r="D71" s="528"/>
      <c r="E71" s="530"/>
      <c r="F71" s="536"/>
      <c r="G71" s="532"/>
      <c r="H71" s="558"/>
      <c r="I71" s="559">
        <f>SUM(I52:I70)</f>
        <v>542797</v>
      </c>
      <c r="J71" s="506"/>
    </row>
    <row r="72" spans="1:12" ht="20.100000000000001" customHeight="1">
      <c r="A72" s="500"/>
      <c r="B72" s="539" t="s">
        <v>124</v>
      </c>
      <c r="C72" s="528"/>
      <c r="D72" s="528"/>
      <c r="E72" s="561"/>
      <c r="F72" s="561"/>
      <c r="G72" s="561"/>
      <c r="H72" s="561"/>
      <c r="I72" s="517"/>
      <c r="J72" s="506"/>
    </row>
    <row r="73" spans="1:12" ht="20.100000000000001" customHeight="1">
      <c r="A73" s="500"/>
      <c r="B73" s="514" t="s">
        <v>237</v>
      </c>
      <c r="C73" s="528">
        <v>610</v>
      </c>
      <c r="D73" s="544" t="s">
        <v>97</v>
      </c>
      <c r="E73" s="540">
        <v>305</v>
      </c>
      <c r="F73" s="541">
        <f t="shared" ref="F73:F74" si="9">SUM(C73*E73)</f>
        <v>186050</v>
      </c>
      <c r="G73" s="541">
        <v>75</v>
      </c>
      <c r="H73" s="541">
        <f>SUM(C73*G73)</f>
        <v>45750</v>
      </c>
      <c r="I73" s="517">
        <f>SUM(F73+H73)</f>
        <v>231800</v>
      </c>
      <c r="J73" s="506"/>
    </row>
    <row r="74" spans="1:12" ht="20.100000000000001" customHeight="1">
      <c r="A74" s="500"/>
      <c r="B74" s="514" t="s">
        <v>238</v>
      </c>
      <c r="C74" s="549">
        <v>50</v>
      </c>
      <c r="D74" s="544" t="s">
        <v>97</v>
      </c>
      <c r="E74" s="540">
        <v>335</v>
      </c>
      <c r="F74" s="541">
        <f t="shared" si="9"/>
        <v>16750</v>
      </c>
      <c r="G74" s="541">
        <v>75</v>
      </c>
      <c r="H74" s="541">
        <f>SUM(C74*G74)</f>
        <v>3750</v>
      </c>
      <c r="I74" s="517">
        <f>SUM(F74+H74)</f>
        <v>20500</v>
      </c>
      <c r="J74" s="506"/>
    </row>
    <row r="75" spans="1:12" ht="20.100000000000001" customHeight="1">
      <c r="A75" s="500"/>
      <c r="B75" s="514" t="s">
        <v>125</v>
      </c>
      <c r="C75" s="528">
        <v>108</v>
      </c>
      <c r="D75" s="544" t="s">
        <v>97</v>
      </c>
      <c r="E75" s="540">
        <v>90</v>
      </c>
      <c r="F75" s="541">
        <f t="shared" ref="F75:F77" si="10">SUM(C75*E75)</f>
        <v>9720</v>
      </c>
      <c r="G75" s="541">
        <v>82</v>
      </c>
      <c r="H75" s="541">
        <f>SUM(C75*G75)</f>
        <v>8856</v>
      </c>
      <c r="I75" s="517">
        <f>SUM(F75+H75)</f>
        <v>18576</v>
      </c>
      <c r="J75" s="506"/>
    </row>
    <row r="76" spans="1:12" ht="20.100000000000001" customHeight="1">
      <c r="A76" s="500"/>
      <c r="B76" s="514" t="s">
        <v>239</v>
      </c>
      <c r="C76" s="528"/>
      <c r="D76" s="528"/>
      <c r="E76" s="540"/>
      <c r="F76" s="541"/>
      <c r="G76" s="541"/>
      <c r="H76" s="541"/>
      <c r="I76" s="565"/>
      <c r="J76" s="506"/>
    </row>
    <row r="77" spans="1:12" ht="20.100000000000001" customHeight="1">
      <c r="A77" s="500"/>
      <c r="B77" s="514" t="s">
        <v>333</v>
      </c>
      <c r="C77" s="549">
        <v>140</v>
      </c>
      <c r="D77" s="544" t="s">
        <v>97</v>
      </c>
      <c r="E77" s="540">
        <v>550</v>
      </c>
      <c r="F77" s="541">
        <f t="shared" si="10"/>
        <v>77000</v>
      </c>
      <c r="G77" s="552" t="s">
        <v>106</v>
      </c>
      <c r="H77" s="553" t="s">
        <v>107</v>
      </c>
      <c r="I77" s="566">
        <f>SUM(F77)</f>
        <v>77000</v>
      </c>
      <c r="J77" s="506"/>
    </row>
    <row r="78" spans="1:12" s="507" customFormat="1" ht="20.100000000000001" customHeight="1">
      <c r="A78" s="554"/>
      <c r="B78" s="539" t="s">
        <v>126</v>
      </c>
      <c r="C78" s="549"/>
      <c r="D78" s="544"/>
      <c r="E78" s="540"/>
      <c r="F78" s="541"/>
      <c r="G78" s="541"/>
      <c r="H78" s="541"/>
      <c r="I78" s="517"/>
      <c r="J78" s="506"/>
      <c r="L78" s="508"/>
    </row>
    <row r="79" spans="1:12" s="507" customFormat="1" ht="20.100000000000001" customHeight="1">
      <c r="A79" s="554"/>
      <c r="B79" s="514" t="s">
        <v>127</v>
      </c>
      <c r="C79" s="567">
        <v>795</v>
      </c>
      <c r="D79" s="544" t="s">
        <v>97</v>
      </c>
      <c r="E79" s="540">
        <v>290</v>
      </c>
      <c r="F79" s="541">
        <f t="shared" ref="F79:F84" si="11">SUM(C79*E79)</f>
        <v>230550</v>
      </c>
      <c r="G79" s="541">
        <v>89</v>
      </c>
      <c r="H79" s="541">
        <f>SUM(C79*G79)</f>
        <v>70755</v>
      </c>
      <c r="I79" s="517">
        <f>SUM(F79+H79)</f>
        <v>301305</v>
      </c>
      <c r="J79" s="506"/>
      <c r="L79" s="508"/>
    </row>
    <row r="80" spans="1:12" s="507" customFormat="1" ht="20.100000000000001" customHeight="1">
      <c r="A80" s="554"/>
      <c r="B80" s="514" t="s">
        <v>128</v>
      </c>
      <c r="C80" s="567">
        <v>55</v>
      </c>
      <c r="D80" s="544" t="s">
        <v>97</v>
      </c>
      <c r="E80" s="540">
        <v>580</v>
      </c>
      <c r="F80" s="541">
        <f t="shared" si="11"/>
        <v>31900</v>
      </c>
      <c r="G80" s="541">
        <v>167</v>
      </c>
      <c r="H80" s="541">
        <f>SUM(C80*G80)</f>
        <v>9185</v>
      </c>
      <c r="I80" s="517">
        <f>SUM(F80+H80)</f>
        <v>41085</v>
      </c>
      <c r="J80" s="506"/>
      <c r="L80" s="508"/>
    </row>
    <row r="81" spans="1:15" s="507" customFormat="1" ht="20.100000000000001" customHeight="1">
      <c r="A81" s="554"/>
      <c r="B81" s="514" t="s">
        <v>129</v>
      </c>
      <c r="C81" s="528">
        <v>90</v>
      </c>
      <c r="D81" s="544" t="s">
        <v>97</v>
      </c>
      <c r="E81" s="540">
        <v>90</v>
      </c>
      <c r="F81" s="541">
        <f t="shared" si="11"/>
        <v>8100</v>
      </c>
      <c r="G81" s="541">
        <v>113</v>
      </c>
      <c r="H81" s="541">
        <f>SUM(C81*G81)</f>
        <v>10170</v>
      </c>
      <c r="I81" s="517">
        <f>SUM(F81+H81)</f>
        <v>18270</v>
      </c>
      <c r="J81" s="506"/>
      <c r="L81" s="508"/>
    </row>
    <row r="82" spans="1:15" s="507" customFormat="1" ht="20.100000000000001" customHeight="1">
      <c r="A82" s="554"/>
      <c r="B82" s="514" t="s">
        <v>130</v>
      </c>
      <c r="C82" s="567">
        <v>1470</v>
      </c>
      <c r="D82" s="544" t="s">
        <v>97</v>
      </c>
      <c r="E82" s="540">
        <v>90</v>
      </c>
      <c r="F82" s="541">
        <f t="shared" si="11"/>
        <v>132300</v>
      </c>
      <c r="G82" s="541">
        <v>82</v>
      </c>
      <c r="H82" s="541">
        <f>SUM(C82*G82)</f>
        <v>120540</v>
      </c>
      <c r="I82" s="517">
        <f>SUM(F82+H82)</f>
        <v>252840</v>
      </c>
      <c r="J82" s="506"/>
      <c r="L82" s="508"/>
    </row>
    <row r="83" spans="1:15" s="507" customFormat="1" ht="20.100000000000001" customHeight="1">
      <c r="A83" s="554"/>
      <c r="B83" s="514" t="s">
        <v>131</v>
      </c>
      <c r="C83" s="528">
        <v>175</v>
      </c>
      <c r="D83" s="544" t="s">
        <v>97</v>
      </c>
      <c r="E83" s="540">
        <v>300</v>
      </c>
      <c r="F83" s="541">
        <f t="shared" si="11"/>
        <v>52500</v>
      </c>
      <c r="G83" s="541">
        <v>166</v>
      </c>
      <c r="H83" s="541">
        <f>SUM(C83*G83)</f>
        <v>29050</v>
      </c>
      <c r="I83" s="517">
        <f>SUM(F83+H83)</f>
        <v>81550</v>
      </c>
      <c r="J83" s="506"/>
      <c r="L83" s="508"/>
    </row>
    <row r="84" spans="1:15" ht="20.100000000000001" customHeight="1">
      <c r="A84" s="554"/>
      <c r="B84" s="514" t="s">
        <v>132</v>
      </c>
      <c r="C84" s="549">
        <v>22</v>
      </c>
      <c r="D84" s="544" t="s">
        <v>97</v>
      </c>
      <c r="E84" s="541">
        <v>800</v>
      </c>
      <c r="F84" s="541">
        <f t="shared" si="11"/>
        <v>17600</v>
      </c>
      <c r="G84" s="552" t="s">
        <v>106</v>
      </c>
      <c r="H84" s="553" t="s">
        <v>107</v>
      </c>
      <c r="I84" s="517">
        <f>SUM(F84)</f>
        <v>17600</v>
      </c>
      <c r="J84" s="506"/>
      <c r="K84" s="556"/>
    </row>
    <row r="85" spans="1:15" ht="20.100000000000001" customHeight="1">
      <c r="A85" s="554"/>
      <c r="B85" s="514"/>
      <c r="C85" s="549"/>
      <c r="D85" s="544"/>
      <c r="E85" s="541"/>
      <c r="F85" s="541"/>
      <c r="G85" s="541"/>
      <c r="H85" s="553"/>
      <c r="I85" s="517"/>
      <c r="J85" s="506"/>
      <c r="K85" s="556"/>
    </row>
    <row r="86" spans="1:15" ht="20.100000000000001" customHeight="1">
      <c r="A86" s="554"/>
      <c r="B86" s="514"/>
      <c r="C86" s="549"/>
      <c r="D86" s="544"/>
      <c r="E86" s="541"/>
      <c r="F86" s="541"/>
      <c r="G86" s="541"/>
      <c r="H86" s="553"/>
      <c r="I86" s="517"/>
      <c r="J86" s="506"/>
      <c r="K86" s="556"/>
    </row>
    <row r="87" spans="1:15" ht="20.100000000000001" customHeight="1">
      <c r="A87" s="554"/>
      <c r="B87" s="514"/>
      <c r="C87" s="549"/>
      <c r="D87" s="544"/>
      <c r="E87" s="541"/>
      <c r="F87" s="541"/>
      <c r="G87" s="541"/>
      <c r="H87" s="553"/>
      <c r="I87" s="517"/>
      <c r="J87" s="506"/>
      <c r="K87" s="556"/>
    </row>
    <row r="88" spans="1:15" ht="20.100000000000001" customHeight="1">
      <c r="A88" s="554"/>
      <c r="B88" s="514" t="s">
        <v>9</v>
      </c>
      <c r="C88" s="549"/>
      <c r="D88" s="544"/>
      <c r="E88" s="541"/>
      <c r="F88" s="541"/>
      <c r="G88" s="541"/>
      <c r="H88" s="553"/>
      <c r="I88" s="517"/>
      <c r="J88" s="506"/>
      <c r="K88" s="556"/>
    </row>
    <row r="89" spans="1:15" ht="20.100000000000001" customHeight="1">
      <c r="A89" s="554"/>
      <c r="B89" s="514"/>
      <c r="C89" s="549"/>
      <c r="D89" s="544"/>
      <c r="E89" s="541"/>
      <c r="F89" s="541"/>
      <c r="G89" s="541"/>
      <c r="H89" s="553"/>
      <c r="I89" s="517"/>
      <c r="J89" s="506"/>
      <c r="K89" s="556"/>
    </row>
    <row r="90" spans="1:15" s="470" customFormat="1" ht="20.100000000000001" customHeight="1">
      <c r="A90" s="554"/>
      <c r="B90" s="514"/>
      <c r="C90" s="529"/>
      <c r="D90" s="528"/>
      <c r="E90" s="521"/>
      <c r="F90" s="521"/>
      <c r="G90" s="564"/>
      <c r="H90" s="526"/>
      <c r="I90" s="517"/>
      <c r="J90" s="506"/>
      <c r="K90" s="556"/>
      <c r="M90" s="485"/>
      <c r="N90" s="485"/>
      <c r="O90" s="485"/>
    </row>
    <row r="91" spans="1:15" s="470" customFormat="1" ht="20.100000000000001" customHeight="1">
      <c r="A91" s="554"/>
      <c r="B91" s="528" t="s">
        <v>9</v>
      </c>
      <c r="C91" s="529" t="s">
        <v>9</v>
      </c>
      <c r="D91" s="528"/>
      <c r="E91" s="530"/>
      <c r="F91" s="531">
        <f>SUM(F72:F84)</f>
        <v>762470</v>
      </c>
      <c r="G91" s="532"/>
      <c r="H91" s="531">
        <f>SUM(H72:H84)</f>
        <v>298056</v>
      </c>
      <c r="I91" s="533"/>
      <c r="J91" s="506"/>
      <c r="K91" s="556">
        <f>+H91+F91</f>
        <v>1060526</v>
      </c>
      <c r="M91" s="485"/>
      <c r="N91" s="485"/>
      <c r="O91" s="485"/>
    </row>
    <row r="92" spans="1:15" s="470" customFormat="1" ht="20.100000000000001" customHeight="1">
      <c r="A92" s="557"/>
      <c r="B92" s="500" t="s">
        <v>53</v>
      </c>
      <c r="C92" s="529"/>
      <c r="D92" s="528"/>
      <c r="E92" s="530"/>
      <c r="F92" s="536"/>
      <c r="G92" s="532"/>
      <c r="H92" s="558"/>
      <c r="I92" s="559">
        <f>SUM(I72:I91)</f>
        <v>1060526</v>
      </c>
      <c r="J92" s="506"/>
      <c r="K92" s="485"/>
      <c r="M92" s="485"/>
      <c r="N92" s="485"/>
      <c r="O92" s="485"/>
    </row>
    <row r="93" spans="1:15" ht="19.5" customHeight="1">
      <c r="A93" s="500"/>
      <c r="B93" s="539" t="s">
        <v>133</v>
      </c>
      <c r="C93" s="528"/>
      <c r="D93" s="528"/>
      <c r="E93" s="540"/>
      <c r="F93" s="541"/>
      <c r="G93" s="541"/>
      <c r="H93" s="541"/>
      <c r="I93" s="542"/>
      <c r="J93" s="506"/>
    </row>
    <row r="94" spans="1:15" ht="19.5" customHeight="1">
      <c r="A94" s="500"/>
      <c r="B94" s="514" t="s">
        <v>134</v>
      </c>
      <c r="C94" s="528">
        <v>610</v>
      </c>
      <c r="D94" s="544" t="s">
        <v>97</v>
      </c>
      <c r="E94" s="540">
        <v>570</v>
      </c>
      <c r="F94" s="541">
        <f t="shared" ref="F94:F100" si="12">SUM(C94*E94)</f>
        <v>347700</v>
      </c>
      <c r="G94" s="541">
        <v>183</v>
      </c>
      <c r="H94" s="541">
        <f>SUM(C94*G94)</f>
        <v>111630</v>
      </c>
      <c r="I94" s="517">
        <f>SUM(F94+H94)</f>
        <v>459330</v>
      </c>
      <c r="J94" s="506"/>
    </row>
    <row r="95" spans="1:15" ht="19.5" customHeight="1">
      <c r="A95" s="500"/>
      <c r="B95" s="514" t="s">
        <v>135</v>
      </c>
      <c r="C95" s="567">
        <v>1250</v>
      </c>
      <c r="D95" s="528" t="s">
        <v>116</v>
      </c>
      <c r="E95" s="540">
        <v>120</v>
      </c>
      <c r="F95" s="541">
        <f t="shared" si="12"/>
        <v>150000</v>
      </c>
      <c r="G95" s="541">
        <v>55</v>
      </c>
      <c r="H95" s="541">
        <f>SUM(C95*G95)</f>
        <v>68750</v>
      </c>
      <c r="I95" s="517">
        <f>SUM(F95+H95)</f>
        <v>218750</v>
      </c>
      <c r="J95" s="506"/>
    </row>
    <row r="96" spans="1:15" ht="19.5" customHeight="1">
      <c r="A96" s="500"/>
      <c r="B96" s="514" t="s">
        <v>136</v>
      </c>
      <c r="C96" s="528">
        <v>70</v>
      </c>
      <c r="D96" s="528" t="s">
        <v>116</v>
      </c>
      <c r="E96" s="540">
        <v>120</v>
      </c>
      <c r="F96" s="541">
        <f t="shared" si="12"/>
        <v>8400</v>
      </c>
      <c r="G96" s="541">
        <v>55</v>
      </c>
      <c r="H96" s="541">
        <f>SUM(C96*G96)</f>
        <v>3850</v>
      </c>
      <c r="I96" s="517">
        <f>SUM(F96+H96)</f>
        <v>12250</v>
      </c>
      <c r="J96" s="506"/>
    </row>
    <row r="97" spans="1:12" ht="19.5" customHeight="1">
      <c r="A97" s="500"/>
      <c r="B97" s="514" t="s">
        <v>137</v>
      </c>
      <c r="C97" s="528"/>
      <c r="D97" s="528"/>
      <c r="E97" s="540"/>
      <c r="F97" s="541"/>
      <c r="G97" s="541"/>
      <c r="H97" s="541"/>
      <c r="I97" s="517"/>
      <c r="J97" s="506"/>
    </row>
    <row r="98" spans="1:12" ht="19.5" customHeight="1">
      <c r="A98" s="500"/>
      <c r="B98" s="514" t="s">
        <v>138</v>
      </c>
      <c r="C98" s="528">
        <v>50</v>
      </c>
      <c r="D98" s="544" t="s">
        <v>97</v>
      </c>
      <c r="E98" s="540">
        <v>300</v>
      </c>
      <c r="F98" s="541">
        <f t="shared" si="12"/>
        <v>15000</v>
      </c>
      <c r="G98" s="541">
        <v>158</v>
      </c>
      <c r="H98" s="541">
        <f>SUM(C98*G98)</f>
        <v>7900</v>
      </c>
      <c r="I98" s="517">
        <f>SUM(F98+H98)</f>
        <v>22900</v>
      </c>
      <c r="J98" s="506"/>
    </row>
    <row r="99" spans="1:12" s="507" customFormat="1" ht="19.5" customHeight="1">
      <c r="A99" s="500"/>
      <c r="B99" s="514" t="s">
        <v>139</v>
      </c>
      <c r="C99" s="528">
        <v>20</v>
      </c>
      <c r="D99" s="544" t="s">
        <v>97</v>
      </c>
      <c r="E99" s="540">
        <v>550</v>
      </c>
      <c r="F99" s="541">
        <f t="shared" si="12"/>
        <v>11000</v>
      </c>
      <c r="G99" s="541">
        <v>99</v>
      </c>
      <c r="H99" s="541">
        <f>SUM(C99*G99)</f>
        <v>1980</v>
      </c>
      <c r="I99" s="517">
        <f>SUM(F99+H99)</f>
        <v>12980</v>
      </c>
      <c r="J99" s="506"/>
      <c r="L99" s="508"/>
    </row>
    <row r="100" spans="1:12" s="507" customFormat="1" ht="19.5" customHeight="1">
      <c r="A100" s="554"/>
      <c r="B100" s="514" t="s">
        <v>140</v>
      </c>
      <c r="C100" s="528">
        <v>210</v>
      </c>
      <c r="D100" s="544" t="s">
        <v>97</v>
      </c>
      <c r="E100" s="540">
        <v>80</v>
      </c>
      <c r="F100" s="541">
        <f t="shared" si="12"/>
        <v>16800</v>
      </c>
      <c r="G100" s="541">
        <v>61</v>
      </c>
      <c r="H100" s="541">
        <f>SUM(C100*G100)</f>
        <v>12810</v>
      </c>
      <c r="I100" s="517">
        <f>SUM(F100+H100)</f>
        <v>29610</v>
      </c>
      <c r="J100" s="506"/>
      <c r="L100" s="508"/>
    </row>
    <row r="101" spans="1:12" s="507" customFormat="1" ht="19.5" customHeight="1">
      <c r="A101" s="554"/>
      <c r="B101" s="539" t="s">
        <v>141</v>
      </c>
      <c r="C101" s="528"/>
      <c r="D101" s="528"/>
      <c r="E101" s="561"/>
      <c r="F101" s="561"/>
      <c r="G101" s="561"/>
      <c r="H101" s="561"/>
      <c r="I101" s="517"/>
      <c r="J101" s="506"/>
      <c r="L101" s="508"/>
    </row>
    <row r="102" spans="1:12" s="507" customFormat="1" ht="19.5" customHeight="1">
      <c r="A102" s="554"/>
      <c r="B102" s="514" t="s">
        <v>142</v>
      </c>
      <c r="C102" s="528">
        <v>1</v>
      </c>
      <c r="D102" s="528" t="s">
        <v>113</v>
      </c>
      <c r="E102" s="540">
        <v>28700</v>
      </c>
      <c r="F102" s="541">
        <f>SUM(C102*E102)</f>
        <v>28700</v>
      </c>
      <c r="G102" s="552" t="s">
        <v>106</v>
      </c>
      <c r="H102" s="553" t="s">
        <v>107</v>
      </c>
      <c r="I102" s="517">
        <f>SUM(F102)</f>
        <v>28700</v>
      </c>
      <c r="J102" s="506"/>
      <c r="L102" s="508"/>
    </row>
    <row r="103" spans="1:12" s="507" customFormat="1" ht="19.5" customHeight="1">
      <c r="A103" s="554"/>
      <c r="B103" s="514" t="s">
        <v>143</v>
      </c>
      <c r="C103" s="528">
        <v>1</v>
      </c>
      <c r="D103" s="528" t="s">
        <v>113</v>
      </c>
      <c r="E103" s="541">
        <v>22500</v>
      </c>
      <c r="F103" s="541">
        <f t="shared" ref="F103:F104" si="13">SUM(C103*E103)</f>
        <v>22500</v>
      </c>
      <c r="G103" s="552" t="s">
        <v>106</v>
      </c>
      <c r="H103" s="553" t="s">
        <v>107</v>
      </c>
      <c r="I103" s="517">
        <f>SUM(F103)</f>
        <v>22500</v>
      </c>
      <c r="J103" s="506"/>
      <c r="L103" s="508"/>
    </row>
    <row r="104" spans="1:12" s="507" customFormat="1" ht="19.5" customHeight="1">
      <c r="A104" s="554"/>
      <c r="B104" s="514" t="s">
        <v>144</v>
      </c>
      <c r="C104" s="549">
        <v>1</v>
      </c>
      <c r="D104" s="528" t="s">
        <v>113</v>
      </c>
      <c r="E104" s="541">
        <v>18000</v>
      </c>
      <c r="F104" s="541">
        <f t="shared" si="13"/>
        <v>18000</v>
      </c>
      <c r="G104" s="552" t="s">
        <v>106</v>
      </c>
      <c r="H104" s="553" t="s">
        <v>107</v>
      </c>
      <c r="I104" s="517">
        <f>SUM(F104)</f>
        <v>18000</v>
      </c>
      <c r="J104" s="506"/>
      <c r="L104" s="508"/>
    </row>
    <row r="105" spans="1:12" s="507" customFormat="1" ht="19.5" customHeight="1">
      <c r="A105" s="554"/>
      <c r="B105" s="514" t="s">
        <v>145</v>
      </c>
      <c r="C105" s="549"/>
      <c r="D105" s="528"/>
      <c r="E105" s="540"/>
      <c r="F105" s="541"/>
      <c r="G105" s="541"/>
      <c r="H105" s="541"/>
      <c r="I105" s="517"/>
      <c r="J105" s="506"/>
      <c r="L105" s="508"/>
    </row>
    <row r="106" spans="1:12" s="507" customFormat="1" ht="19.5" customHeight="1">
      <c r="A106" s="554"/>
      <c r="B106" s="514" t="s">
        <v>146</v>
      </c>
      <c r="C106" s="528">
        <v>10</v>
      </c>
      <c r="D106" s="528" t="s">
        <v>113</v>
      </c>
      <c r="E106" s="540">
        <v>5800</v>
      </c>
      <c r="F106" s="541">
        <f t="shared" ref="F106" si="14">SUM(C106*E106)</f>
        <v>58000</v>
      </c>
      <c r="G106" s="552" t="s">
        <v>106</v>
      </c>
      <c r="H106" s="553" t="s">
        <v>107</v>
      </c>
      <c r="I106" s="517">
        <f>SUM(F106)</f>
        <v>58000</v>
      </c>
      <c r="J106" s="506"/>
      <c r="L106" s="508"/>
    </row>
    <row r="107" spans="1:12" s="507" customFormat="1" ht="19.5" customHeight="1">
      <c r="A107" s="554"/>
      <c r="B107" s="514" t="s">
        <v>147</v>
      </c>
      <c r="C107" s="528"/>
      <c r="D107" s="528"/>
      <c r="E107" s="540"/>
      <c r="F107" s="541"/>
      <c r="G107" s="541"/>
      <c r="H107" s="541"/>
      <c r="I107" s="517"/>
      <c r="J107" s="506"/>
      <c r="L107" s="508"/>
    </row>
    <row r="108" spans="1:12" s="507" customFormat="1" ht="19.5" customHeight="1">
      <c r="A108" s="554"/>
      <c r="B108" s="514" t="s">
        <v>148</v>
      </c>
      <c r="C108" s="549">
        <v>2</v>
      </c>
      <c r="D108" s="528" t="s">
        <v>113</v>
      </c>
      <c r="E108" s="540">
        <v>5500</v>
      </c>
      <c r="F108" s="541">
        <f t="shared" ref="F108:F109" si="15">SUM(C108*E108)</f>
        <v>11000</v>
      </c>
      <c r="G108" s="552" t="s">
        <v>106</v>
      </c>
      <c r="H108" s="553" t="s">
        <v>107</v>
      </c>
      <c r="I108" s="517">
        <f>SUM(F108)</f>
        <v>11000</v>
      </c>
      <c r="J108" s="506"/>
      <c r="L108" s="508"/>
    </row>
    <row r="109" spans="1:12" s="507" customFormat="1" ht="19.5" customHeight="1">
      <c r="A109" s="554"/>
      <c r="B109" s="514" t="s">
        <v>149</v>
      </c>
      <c r="C109" s="528">
        <v>4</v>
      </c>
      <c r="D109" s="528" t="s">
        <v>113</v>
      </c>
      <c r="E109" s="540">
        <v>4400</v>
      </c>
      <c r="F109" s="541">
        <f t="shared" si="15"/>
        <v>17600</v>
      </c>
      <c r="G109" s="552" t="s">
        <v>106</v>
      </c>
      <c r="H109" s="553" t="s">
        <v>107</v>
      </c>
      <c r="I109" s="517">
        <f>SUM(F109)</f>
        <v>17600</v>
      </c>
      <c r="J109" s="506"/>
      <c r="L109" s="508"/>
    </row>
    <row r="110" spans="1:12" s="507" customFormat="1" ht="19.5" customHeight="1">
      <c r="A110" s="554"/>
      <c r="B110" s="514" t="s">
        <v>150</v>
      </c>
      <c r="C110" s="549"/>
      <c r="D110" s="528"/>
      <c r="E110" s="540"/>
      <c r="F110" s="541"/>
      <c r="G110" s="541"/>
      <c r="H110" s="541"/>
      <c r="I110" s="517"/>
      <c r="J110" s="506"/>
      <c r="L110" s="508"/>
    </row>
    <row r="111" spans="1:12" s="507" customFormat="1" ht="19.5" customHeight="1">
      <c r="A111" s="554"/>
      <c r="B111" s="514" t="s">
        <v>151</v>
      </c>
      <c r="C111" s="528">
        <v>5</v>
      </c>
      <c r="D111" s="528" t="s">
        <v>113</v>
      </c>
      <c r="E111" s="540">
        <v>6300</v>
      </c>
      <c r="F111" s="541">
        <f>SUM(C111*E111)</f>
        <v>31500</v>
      </c>
      <c r="G111" s="552" t="s">
        <v>106</v>
      </c>
      <c r="H111" s="553" t="s">
        <v>107</v>
      </c>
      <c r="I111" s="517">
        <f>SUM(F111)</f>
        <v>31500</v>
      </c>
      <c r="J111" s="506"/>
      <c r="L111" s="508"/>
    </row>
    <row r="112" spans="1:12" ht="19.5" customHeight="1">
      <c r="A112" s="554"/>
      <c r="B112" s="514" t="s">
        <v>9</v>
      </c>
      <c r="C112" s="529"/>
      <c r="D112" s="528" t="s">
        <v>9</v>
      </c>
      <c r="E112" s="521"/>
      <c r="F112" s="521"/>
      <c r="G112" s="526"/>
      <c r="H112" s="526"/>
      <c r="I112" s="517"/>
      <c r="J112" s="506"/>
      <c r="K112" s="556"/>
    </row>
    <row r="113" spans="1:15" s="470" customFormat="1" ht="19.5" customHeight="1">
      <c r="A113" s="554"/>
      <c r="B113" s="528" t="s">
        <v>18</v>
      </c>
      <c r="C113" s="529"/>
      <c r="D113" s="528"/>
      <c r="E113" s="530"/>
      <c r="F113" s="531">
        <f>SUM(F93:F112)</f>
        <v>736200</v>
      </c>
      <c r="G113" s="532"/>
      <c r="H113" s="531">
        <f>SUM(H93:H112)</f>
        <v>206920</v>
      </c>
      <c r="I113" s="533"/>
      <c r="J113" s="506"/>
      <c r="K113" s="556">
        <f>+H113+F113</f>
        <v>943120</v>
      </c>
      <c r="M113" s="485"/>
      <c r="N113" s="485"/>
      <c r="O113" s="485"/>
    </row>
    <row r="114" spans="1:15" s="470" customFormat="1" ht="19.5" customHeight="1">
      <c r="A114" s="557"/>
      <c r="B114" s="500" t="s">
        <v>53</v>
      </c>
      <c r="C114" s="529"/>
      <c r="D114" s="528"/>
      <c r="E114" s="530"/>
      <c r="F114" s="536"/>
      <c r="G114" s="532"/>
      <c r="H114" s="558"/>
      <c r="I114" s="559">
        <f>SUM(I93:I113)</f>
        <v>943120</v>
      </c>
      <c r="J114" s="506"/>
      <c r="K114" s="485"/>
      <c r="M114" s="485"/>
      <c r="N114" s="485"/>
      <c r="O114" s="485"/>
    </row>
    <row r="115" spans="1:15" s="507" customFormat="1" ht="20.100000000000001" customHeight="1">
      <c r="A115" s="500"/>
      <c r="B115" s="539" t="s">
        <v>797</v>
      </c>
      <c r="C115" s="528"/>
      <c r="D115" s="528"/>
      <c r="E115" s="561"/>
      <c r="F115" s="561"/>
      <c r="G115" s="561"/>
      <c r="H115" s="561"/>
      <c r="I115" s="517"/>
      <c r="J115" s="506"/>
      <c r="L115" s="508"/>
    </row>
    <row r="116" spans="1:15" ht="20.100000000000001" customHeight="1">
      <c r="A116" s="500"/>
      <c r="B116" s="514" t="s">
        <v>152</v>
      </c>
      <c r="C116" s="528">
        <v>7</v>
      </c>
      <c r="D116" s="528" t="s">
        <v>113</v>
      </c>
      <c r="E116" s="540">
        <v>5000</v>
      </c>
      <c r="F116" s="541">
        <f>SUM(C116*E116)</f>
        <v>35000</v>
      </c>
      <c r="G116" s="552" t="s">
        <v>106</v>
      </c>
      <c r="H116" s="553" t="s">
        <v>107</v>
      </c>
      <c r="I116" s="517">
        <f>SUM(F116)</f>
        <v>35000</v>
      </c>
      <c r="J116" s="506"/>
    </row>
    <row r="117" spans="1:15" ht="20.100000000000001" customHeight="1">
      <c r="A117" s="500"/>
      <c r="B117" s="514" t="s">
        <v>153</v>
      </c>
      <c r="C117" s="528">
        <v>1</v>
      </c>
      <c r="D117" s="528"/>
      <c r="E117" s="540">
        <v>45000</v>
      </c>
      <c r="F117" s="541">
        <f t="shared" ref="F117" si="16">SUM(C117*E117)</f>
        <v>45000</v>
      </c>
      <c r="G117" s="552" t="s">
        <v>106</v>
      </c>
      <c r="H117" s="553" t="s">
        <v>107</v>
      </c>
      <c r="I117" s="517">
        <f>SUM(F117)</f>
        <v>45000</v>
      </c>
      <c r="J117" s="506"/>
    </row>
    <row r="118" spans="1:15" ht="20.100000000000001" customHeight="1">
      <c r="A118" s="500"/>
      <c r="B118" s="514" t="s">
        <v>240</v>
      </c>
      <c r="C118" s="528"/>
      <c r="D118" s="528"/>
      <c r="E118" s="540"/>
      <c r="F118" s="541"/>
      <c r="G118" s="540"/>
      <c r="H118" s="541"/>
      <c r="I118" s="517"/>
      <c r="J118" s="506"/>
    </row>
    <row r="119" spans="1:15" ht="20.100000000000001" customHeight="1">
      <c r="A119" s="500"/>
      <c r="B119" s="514" t="s">
        <v>332</v>
      </c>
      <c r="C119" s="528">
        <v>1</v>
      </c>
      <c r="D119" s="528" t="s">
        <v>113</v>
      </c>
      <c r="E119" s="540">
        <v>18000</v>
      </c>
      <c r="F119" s="541">
        <f t="shared" ref="F119:F125" si="17">SUM(C119*E119)</f>
        <v>18000</v>
      </c>
      <c r="G119" s="552" t="s">
        <v>106</v>
      </c>
      <c r="H119" s="553" t="s">
        <v>107</v>
      </c>
      <c r="I119" s="517">
        <f>SUM(F119)</f>
        <v>18000</v>
      </c>
      <c r="J119" s="506"/>
    </row>
    <row r="120" spans="1:15" ht="20.100000000000001" customHeight="1">
      <c r="A120" s="500"/>
      <c r="B120" s="514" t="s">
        <v>154</v>
      </c>
      <c r="C120" s="528">
        <v>40</v>
      </c>
      <c r="D120" s="528" t="s">
        <v>113</v>
      </c>
      <c r="E120" s="540">
        <v>13000</v>
      </c>
      <c r="F120" s="541">
        <f t="shared" si="17"/>
        <v>520000</v>
      </c>
      <c r="G120" s="552" t="s">
        <v>106</v>
      </c>
      <c r="H120" s="553" t="s">
        <v>107</v>
      </c>
      <c r="I120" s="517">
        <f t="shared" ref="I120:I131" si="18">SUM(F120)</f>
        <v>520000</v>
      </c>
      <c r="J120" s="506"/>
    </row>
    <row r="121" spans="1:15" ht="20.100000000000001" customHeight="1">
      <c r="A121" s="500"/>
      <c r="B121" s="514" t="s">
        <v>155</v>
      </c>
      <c r="C121" s="528">
        <v>6</v>
      </c>
      <c r="D121" s="528" t="s">
        <v>113</v>
      </c>
      <c r="E121" s="540">
        <v>10000</v>
      </c>
      <c r="F121" s="541">
        <f t="shared" si="17"/>
        <v>60000</v>
      </c>
      <c r="G121" s="552" t="s">
        <v>106</v>
      </c>
      <c r="H121" s="553" t="s">
        <v>107</v>
      </c>
      <c r="I121" s="517">
        <f t="shared" si="18"/>
        <v>60000</v>
      </c>
      <c r="J121" s="506"/>
    </row>
    <row r="122" spans="1:15" ht="20.100000000000001" customHeight="1">
      <c r="A122" s="500"/>
      <c r="B122" s="514" t="s">
        <v>156</v>
      </c>
      <c r="C122" s="528">
        <v>1</v>
      </c>
      <c r="D122" s="528" t="s">
        <v>113</v>
      </c>
      <c r="E122" s="540">
        <v>4000</v>
      </c>
      <c r="F122" s="541">
        <f t="shared" si="17"/>
        <v>4000</v>
      </c>
      <c r="G122" s="552" t="s">
        <v>106</v>
      </c>
      <c r="H122" s="553" t="s">
        <v>107</v>
      </c>
      <c r="I122" s="517">
        <f t="shared" si="18"/>
        <v>4000</v>
      </c>
      <c r="J122" s="506"/>
    </row>
    <row r="123" spans="1:15" ht="20.100000000000001" customHeight="1">
      <c r="A123" s="500"/>
      <c r="B123" s="514" t="s">
        <v>157</v>
      </c>
      <c r="C123" s="528">
        <v>4</v>
      </c>
      <c r="D123" s="528" t="s">
        <v>113</v>
      </c>
      <c r="E123" s="540">
        <v>7000</v>
      </c>
      <c r="F123" s="541">
        <f t="shared" si="17"/>
        <v>28000</v>
      </c>
      <c r="G123" s="552" t="s">
        <v>106</v>
      </c>
      <c r="H123" s="553" t="s">
        <v>107</v>
      </c>
      <c r="I123" s="517">
        <f t="shared" si="18"/>
        <v>28000</v>
      </c>
      <c r="J123" s="506"/>
    </row>
    <row r="124" spans="1:15" ht="20.100000000000001" customHeight="1">
      <c r="A124" s="500"/>
      <c r="B124" s="514" t="s">
        <v>158</v>
      </c>
      <c r="C124" s="528">
        <v>1</v>
      </c>
      <c r="D124" s="528" t="s">
        <v>113</v>
      </c>
      <c r="E124" s="540">
        <v>11000</v>
      </c>
      <c r="F124" s="541">
        <f t="shared" si="17"/>
        <v>11000</v>
      </c>
      <c r="G124" s="552" t="s">
        <v>106</v>
      </c>
      <c r="H124" s="553" t="s">
        <v>107</v>
      </c>
      <c r="I124" s="517">
        <f t="shared" si="18"/>
        <v>11000</v>
      </c>
      <c r="J124" s="506"/>
    </row>
    <row r="125" spans="1:15" ht="20.100000000000001" customHeight="1">
      <c r="A125" s="500"/>
      <c r="B125" s="514" t="s">
        <v>159</v>
      </c>
      <c r="C125" s="528">
        <v>4</v>
      </c>
      <c r="D125" s="528" t="s">
        <v>113</v>
      </c>
      <c r="E125" s="540">
        <v>8000</v>
      </c>
      <c r="F125" s="541">
        <f t="shared" si="17"/>
        <v>32000</v>
      </c>
      <c r="G125" s="552" t="s">
        <v>106</v>
      </c>
      <c r="H125" s="553" t="s">
        <v>107</v>
      </c>
      <c r="I125" s="517">
        <f t="shared" si="18"/>
        <v>32000</v>
      </c>
      <c r="J125" s="506"/>
    </row>
    <row r="126" spans="1:15" ht="20.100000000000001" customHeight="1">
      <c r="A126" s="500"/>
      <c r="B126" s="568" t="s">
        <v>160</v>
      </c>
      <c r="C126" s="528">
        <v>2</v>
      </c>
      <c r="D126" s="528" t="s">
        <v>113</v>
      </c>
      <c r="E126" s="540">
        <v>12000</v>
      </c>
      <c r="F126" s="541">
        <f>SUM(C126*E126)</f>
        <v>24000</v>
      </c>
      <c r="G126" s="552" t="s">
        <v>106</v>
      </c>
      <c r="H126" s="553" t="s">
        <v>107</v>
      </c>
      <c r="I126" s="517">
        <f t="shared" si="18"/>
        <v>24000</v>
      </c>
      <c r="J126" s="506"/>
    </row>
    <row r="127" spans="1:15" ht="20.100000000000001" customHeight="1">
      <c r="A127" s="500"/>
      <c r="B127" s="514" t="s">
        <v>161</v>
      </c>
      <c r="C127" s="528">
        <v>6</v>
      </c>
      <c r="D127" s="528" t="s">
        <v>113</v>
      </c>
      <c r="E127" s="540">
        <v>12000</v>
      </c>
      <c r="F127" s="541">
        <f t="shared" ref="F127:F128" si="19">SUM(C127*E127)</f>
        <v>72000</v>
      </c>
      <c r="G127" s="552" t="s">
        <v>106</v>
      </c>
      <c r="H127" s="553" t="s">
        <v>107</v>
      </c>
      <c r="I127" s="517">
        <f t="shared" si="18"/>
        <v>72000</v>
      </c>
      <c r="J127" s="506"/>
    </row>
    <row r="128" spans="1:15" s="507" customFormat="1" ht="20.100000000000001" customHeight="1">
      <c r="A128" s="500"/>
      <c r="B128" s="514" t="s">
        <v>162</v>
      </c>
      <c r="C128" s="528">
        <v>6</v>
      </c>
      <c r="D128" s="528" t="s">
        <v>113</v>
      </c>
      <c r="E128" s="540">
        <v>6000</v>
      </c>
      <c r="F128" s="541">
        <f t="shared" si="19"/>
        <v>36000</v>
      </c>
      <c r="G128" s="552" t="s">
        <v>106</v>
      </c>
      <c r="H128" s="553" t="s">
        <v>107</v>
      </c>
      <c r="I128" s="517">
        <f t="shared" si="18"/>
        <v>36000</v>
      </c>
      <c r="J128" s="506"/>
      <c r="L128" s="508"/>
    </row>
    <row r="129" spans="1:15" s="507" customFormat="1" ht="20.100000000000001" customHeight="1">
      <c r="A129" s="554"/>
      <c r="B129" s="514" t="s">
        <v>163</v>
      </c>
      <c r="C129" s="528">
        <v>1</v>
      </c>
      <c r="D129" s="528" t="s">
        <v>113</v>
      </c>
      <c r="E129" s="540">
        <v>4000</v>
      </c>
      <c r="F129" s="541">
        <f>SUM(C129*E129)</f>
        <v>4000</v>
      </c>
      <c r="G129" s="552" t="s">
        <v>106</v>
      </c>
      <c r="H129" s="553" t="s">
        <v>107</v>
      </c>
      <c r="I129" s="517">
        <f t="shared" si="18"/>
        <v>4000</v>
      </c>
      <c r="J129" s="506"/>
      <c r="L129" s="508"/>
    </row>
    <row r="130" spans="1:15" ht="20.100000000000001" customHeight="1">
      <c r="A130" s="554"/>
      <c r="B130" s="514" t="s">
        <v>164</v>
      </c>
      <c r="C130" s="528">
        <v>20</v>
      </c>
      <c r="D130" s="528" t="s">
        <v>113</v>
      </c>
      <c r="E130" s="540">
        <v>2000</v>
      </c>
      <c r="F130" s="541">
        <f t="shared" ref="F130" si="20">SUM(C130*E130)</f>
        <v>40000</v>
      </c>
      <c r="G130" s="552" t="s">
        <v>106</v>
      </c>
      <c r="H130" s="553" t="s">
        <v>107</v>
      </c>
      <c r="I130" s="517">
        <f t="shared" si="18"/>
        <v>40000</v>
      </c>
      <c r="J130" s="506"/>
      <c r="K130" s="556"/>
    </row>
    <row r="131" spans="1:15" ht="20.100000000000001" customHeight="1">
      <c r="A131" s="554"/>
      <c r="B131" s="514" t="s">
        <v>165</v>
      </c>
      <c r="C131" s="549">
        <v>1</v>
      </c>
      <c r="D131" s="544" t="s">
        <v>113</v>
      </c>
      <c r="E131" s="540">
        <v>26000</v>
      </c>
      <c r="F131" s="541">
        <f>SUM(C131*E131)</f>
        <v>26000</v>
      </c>
      <c r="G131" s="552" t="s">
        <v>106</v>
      </c>
      <c r="H131" s="553" t="s">
        <v>107</v>
      </c>
      <c r="I131" s="517">
        <f t="shared" si="18"/>
        <v>26000</v>
      </c>
      <c r="J131" s="506"/>
      <c r="K131" s="556"/>
    </row>
    <row r="132" spans="1:15" ht="20.100000000000001" customHeight="1">
      <c r="A132" s="554"/>
      <c r="B132" s="514" t="s">
        <v>9</v>
      </c>
      <c r="C132" s="529"/>
      <c r="D132" s="528"/>
      <c r="E132" s="521"/>
      <c r="F132" s="521"/>
      <c r="G132" s="564"/>
      <c r="H132" s="526"/>
      <c r="I132" s="517"/>
      <c r="J132" s="506"/>
      <c r="K132" s="556"/>
    </row>
    <row r="133" spans="1:15" s="470" customFormat="1" ht="20.100000000000001" customHeight="1">
      <c r="A133" s="554"/>
      <c r="B133" s="514" t="s">
        <v>9</v>
      </c>
      <c r="C133" s="529"/>
      <c r="D133" s="528"/>
      <c r="E133" s="521" t="s">
        <v>9</v>
      </c>
      <c r="F133" s="521"/>
      <c r="G133" s="564"/>
      <c r="H133" s="526"/>
      <c r="I133" s="517"/>
      <c r="J133" s="506"/>
      <c r="K133" s="556"/>
      <c r="M133" s="485"/>
      <c r="N133" s="485"/>
      <c r="O133" s="485"/>
    </row>
    <row r="134" spans="1:15" s="470" customFormat="1" ht="20.100000000000001" customHeight="1">
      <c r="A134" s="554"/>
      <c r="B134" s="528" t="s">
        <v>18</v>
      </c>
      <c r="C134" s="529"/>
      <c r="D134" s="528"/>
      <c r="E134" s="530"/>
      <c r="F134" s="531">
        <f>SUM(F115:F133)</f>
        <v>955000</v>
      </c>
      <c r="G134" s="532"/>
      <c r="H134" s="531">
        <f>SUM(H116:H130)</f>
        <v>0</v>
      </c>
      <c r="I134" s="533"/>
      <c r="J134" s="506"/>
      <c r="K134" s="556">
        <f>+H134+F134</f>
        <v>955000</v>
      </c>
      <c r="M134" s="485"/>
      <c r="N134" s="485"/>
      <c r="O134" s="485"/>
    </row>
    <row r="135" spans="1:15" s="470" customFormat="1" ht="20.100000000000001" customHeight="1">
      <c r="A135" s="557"/>
      <c r="B135" s="500" t="s">
        <v>53</v>
      </c>
      <c r="C135" s="529"/>
      <c r="D135" s="528"/>
      <c r="E135" s="530"/>
      <c r="F135" s="536"/>
      <c r="G135" s="532"/>
      <c r="H135" s="558"/>
      <c r="I135" s="559">
        <f>SUM(I116:I134)</f>
        <v>955000</v>
      </c>
      <c r="J135" s="506"/>
      <c r="K135" s="485"/>
      <c r="M135" s="485"/>
      <c r="N135" s="485"/>
      <c r="O135" s="485"/>
    </row>
    <row r="136" spans="1:15" s="507" customFormat="1" ht="19.5" customHeight="1">
      <c r="A136" s="500"/>
      <c r="B136" s="539" t="s">
        <v>166</v>
      </c>
      <c r="C136" s="528"/>
      <c r="D136" s="528"/>
      <c r="E136" s="540"/>
      <c r="F136" s="541"/>
      <c r="G136" s="541"/>
      <c r="H136" s="541"/>
      <c r="I136" s="542"/>
      <c r="J136" s="506"/>
      <c r="L136" s="508"/>
    </row>
    <row r="137" spans="1:15" ht="19.5" customHeight="1">
      <c r="A137" s="500"/>
      <c r="B137" s="514" t="s">
        <v>167</v>
      </c>
      <c r="C137" s="528">
        <v>8</v>
      </c>
      <c r="D137" s="528" t="s">
        <v>113</v>
      </c>
      <c r="E137" s="541">
        <v>5200</v>
      </c>
      <c r="F137" s="541">
        <f>SUM(C137*E137)</f>
        <v>41600</v>
      </c>
      <c r="G137" s="541">
        <v>450</v>
      </c>
      <c r="H137" s="541">
        <f>SUM(C137*G137)</f>
        <v>3600</v>
      </c>
      <c r="I137" s="517">
        <f>SUM(F137+H137)</f>
        <v>45200</v>
      </c>
      <c r="J137" s="506"/>
    </row>
    <row r="138" spans="1:15" ht="19.5" customHeight="1">
      <c r="A138" s="500"/>
      <c r="B138" s="514" t="s">
        <v>168</v>
      </c>
      <c r="C138" s="549">
        <v>8</v>
      </c>
      <c r="D138" s="528" t="s">
        <v>113</v>
      </c>
      <c r="E138" s="541">
        <v>849</v>
      </c>
      <c r="F138" s="541">
        <f t="shared" ref="F138:F152" si="21">SUM(C138*E138)</f>
        <v>6792</v>
      </c>
      <c r="G138" s="541">
        <v>70</v>
      </c>
      <c r="H138" s="541">
        <f>SUM(C138*G138)</f>
        <v>560</v>
      </c>
      <c r="I138" s="517">
        <f>SUM(F138+H138)</f>
        <v>7352</v>
      </c>
      <c r="J138" s="506"/>
    </row>
    <row r="139" spans="1:15" ht="19.5" customHeight="1">
      <c r="A139" s="500"/>
      <c r="B139" s="514" t="s">
        <v>169</v>
      </c>
      <c r="C139" s="549">
        <v>8</v>
      </c>
      <c r="D139" s="528" t="s">
        <v>113</v>
      </c>
      <c r="E139" s="540">
        <v>324</v>
      </c>
      <c r="F139" s="541">
        <f t="shared" si="21"/>
        <v>2592</v>
      </c>
      <c r="G139" s="541">
        <v>120</v>
      </c>
      <c r="H139" s="541">
        <f>SUM(C139*G139)</f>
        <v>960</v>
      </c>
      <c r="I139" s="517">
        <f>SUM(F139+H139)</f>
        <v>3552</v>
      </c>
      <c r="J139" s="506"/>
    </row>
    <row r="140" spans="1:15" ht="19.5" customHeight="1">
      <c r="A140" s="500"/>
      <c r="B140" s="514" t="s">
        <v>170</v>
      </c>
      <c r="C140" s="528">
        <v>7</v>
      </c>
      <c r="D140" s="528" t="s">
        <v>113</v>
      </c>
      <c r="E140" s="540">
        <v>4000</v>
      </c>
      <c r="F140" s="541">
        <f t="shared" si="21"/>
        <v>28000</v>
      </c>
      <c r="G140" s="541">
        <v>450</v>
      </c>
      <c r="H140" s="541">
        <f>SUM(C140*G140)</f>
        <v>3150</v>
      </c>
      <c r="I140" s="517">
        <f>SUM(F140+H140)</f>
        <v>31150</v>
      </c>
      <c r="J140" s="506"/>
    </row>
    <row r="141" spans="1:15" ht="19.5" customHeight="1">
      <c r="A141" s="500"/>
      <c r="B141" s="514" t="s">
        <v>171</v>
      </c>
      <c r="C141" s="528">
        <v>1</v>
      </c>
      <c r="D141" s="528" t="s">
        <v>113</v>
      </c>
      <c r="E141" s="540">
        <v>3190</v>
      </c>
      <c r="F141" s="541">
        <f t="shared" si="21"/>
        <v>3190</v>
      </c>
      <c r="G141" s="541">
        <v>450</v>
      </c>
      <c r="H141" s="541">
        <f>SUM(C141*G141)</f>
        <v>450</v>
      </c>
      <c r="I141" s="517">
        <f>SUM(F141+H141)</f>
        <v>3640</v>
      </c>
      <c r="J141" s="506"/>
    </row>
    <row r="142" spans="1:15" ht="19.5" customHeight="1">
      <c r="A142" s="500"/>
      <c r="B142" s="514" t="s">
        <v>172</v>
      </c>
      <c r="C142" s="528">
        <v>3</v>
      </c>
      <c r="D142" s="528" t="s">
        <v>113</v>
      </c>
      <c r="E142" s="540">
        <v>2000</v>
      </c>
      <c r="F142" s="541">
        <f t="shared" si="21"/>
        <v>6000</v>
      </c>
      <c r="G142" s="552" t="s">
        <v>106</v>
      </c>
      <c r="H142" s="553" t="s">
        <v>107</v>
      </c>
      <c r="I142" s="517">
        <f>SUM(F142)</f>
        <v>6000</v>
      </c>
      <c r="J142" s="506"/>
    </row>
    <row r="143" spans="1:15" ht="19.5" customHeight="1">
      <c r="A143" s="500"/>
      <c r="B143" s="514" t="s">
        <v>173</v>
      </c>
      <c r="C143" s="528">
        <v>6.2</v>
      </c>
      <c r="D143" s="528" t="s">
        <v>116</v>
      </c>
      <c r="E143" s="540">
        <v>2500</v>
      </c>
      <c r="F143" s="541">
        <f t="shared" si="21"/>
        <v>15500</v>
      </c>
      <c r="G143" s="552" t="s">
        <v>106</v>
      </c>
      <c r="H143" s="553" t="s">
        <v>107</v>
      </c>
      <c r="I143" s="517">
        <f>SUM(F143)</f>
        <v>15500</v>
      </c>
      <c r="J143" s="506"/>
    </row>
    <row r="144" spans="1:15" ht="19.5" customHeight="1">
      <c r="A144" s="500"/>
      <c r="B144" s="514" t="s">
        <v>174</v>
      </c>
      <c r="C144" s="549">
        <v>1</v>
      </c>
      <c r="D144" s="528" t="s">
        <v>113</v>
      </c>
      <c r="E144" s="540">
        <v>1600</v>
      </c>
      <c r="F144" s="541">
        <f t="shared" si="21"/>
        <v>1600</v>
      </c>
      <c r="G144" s="552" t="s">
        <v>106</v>
      </c>
      <c r="H144" s="553" t="s">
        <v>107</v>
      </c>
      <c r="I144" s="517">
        <f>SUM(F144)</f>
        <v>1600</v>
      </c>
      <c r="J144" s="506"/>
      <c r="K144" s="485">
        <f>0.6*1.1*2500</f>
        <v>1650</v>
      </c>
    </row>
    <row r="145" spans="1:15" ht="19.5" customHeight="1">
      <c r="A145" s="500"/>
      <c r="B145" s="514" t="s">
        <v>175</v>
      </c>
      <c r="C145" s="528">
        <v>3</v>
      </c>
      <c r="D145" s="528" t="s">
        <v>113</v>
      </c>
      <c r="E145" s="540">
        <v>2500</v>
      </c>
      <c r="F145" s="541">
        <f t="shared" si="21"/>
        <v>7500</v>
      </c>
      <c r="G145" s="552" t="s">
        <v>106</v>
      </c>
      <c r="H145" s="553" t="s">
        <v>107</v>
      </c>
      <c r="I145" s="517">
        <f>SUM(F145)</f>
        <v>7500</v>
      </c>
      <c r="J145" s="506"/>
      <c r="K145" s="485">
        <f>0.6*1.7*2500</f>
        <v>2550</v>
      </c>
    </row>
    <row r="146" spans="1:15" ht="19.5" customHeight="1">
      <c r="A146" s="500"/>
      <c r="B146" s="514" t="s">
        <v>176</v>
      </c>
      <c r="C146" s="549">
        <v>1</v>
      </c>
      <c r="D146" s="528" t="s">
        <v>113</v>
      </c>
      <c r="E146" s="540">
        <v>2700</v>
      </c>
      <c r="F146" s="541">
        <f t="shared" si="21"/>
        <v>2700</v>
      </c>
      <c r="G146" s="552" t="s">
        <v>106</v>
      </c>
      <c r="H146" s="553" t="s">
        <v>107</v>
      </c>
      <c r="I146" s="517">
        <f>SUM(F146)</f>
        <v>2700</v>
      </c>
      <c r="J146" s="506"/>
      <c r="K146" s="485">
        <f>1*1.1*2500</f>
        <v>2750</v>
      </c>
    </row>
    <row r="147" spans="1:15" ht="19.5" customHeight="1">
      <c r="A147" s="500"/>
      <c r="B147" s="514" t="s">
        <v>177</v>
      </c>
      <c r="C147" s="528">
        <v>8</v>
      </c>
      <c r="D147" s="528" t="s">
        <v>113</v>
      </c>
      <c r="E147" s="540">
        <v>5590</v>
      </c>
      <c r="F147" s="541">
        <f t="shared" si="21"/>
        <v>44720</v>
      </c>
      <c r="G147" s="541">
        <v>450</v>
      </c>
      <c r="H147" s="541">
        <f t="shared" ref="H147:H149" si="22">SUM(C147*G147)</f>
        <v>3600</v>
      </c>
      <c r="I147" s="517">
        <f t="shared" ref="I147:I152" si="23">SUM(F147+H147)</f>
        <v>48320</v>
      </c>
      <c r="J147" s="506"/>
    </row>
    <row r="148" spans="1:15" ht="19.5" customHeight="1">
      <c r="A148" s="500"/>
      <c r="B148" s="514" t="s">
        <v>178</v>
      </c>
      <c r="C148" s="528">
        <v>8</v>
      </c>
      <c r="D148" s="528" t="s">
        <v>113</v>
      </c>
      <c r="E148" s="540">
        <v>140</v>
      </c>
      <c r="F148" s="541">
        <f t="shared" si="21"/>
        <v>1120</v>
      </c>
      <c r="G148" s="541">
        <v>35</v>
      </c>
      <c r="H148" s="541">
        <f t="shared" si="22"/>
        <v>280</v>
      </c>
      <c r="I148" s="517">
        <f t="shared" si="23"/>
        <v>1400</v>
      </c>
      <c r="J148" s="506"/>
    </row>
    <row r="149" spans="1:15" s="507" customFormat="1" ht="19.5" customHeight="1">
      <c r="A149" s="500"/>
      <c r="B149" s="514" t="s">
        <v>179</v>
      </c>
      <c r="C149" s="528">
        <v>3</v>
      </c>
      <c r="D149" s="528" t="s">
        <v>113</v>
      </c>
      <c r="E149" s="540">
        <v>1281</v>
      </c>
      <c r="F149" s="541">
        <f t="shared" si="21"/>
        <v>3843</v>
      </c>
      <c r="G149" s="541">
        <v>70</v>
      </c>
      <c r="H149" s="541">
        <f t="shared" si="22"/>
        <v>210</v>
      </c>
      <c r="I149" s="517">
        <f t="shared" si="23"/>
        <v>4053</v>
      </c>
      <c r="J149" s="506"/>
      <c r="L149" s="508"/>
    </row>
    <row r="150" spans="1:15" s="507" customFormat="1" ht="19.5" customHeight="1">
      <c r="A150" s="554"/>
      <c r="B150" s="514" t="s">
        <v>180</v>
      </c>
      <c r="C150" s="528">
        <v>3</v>
      </c>
      <c r="D150" s="528" t="s">
        <v>113</v>
      </c>
      <c r="E150" s="540">
        <v>302</v>
      </c>
      <c r="F150" s="541">
        <f t="shared" si="21"/>
        <v>906</v>
      </c>
      <c r="G150" s="541">
        <v>120</v>
      </c>
      <c r="H150" s="541">
        <f t="shared" ref="H150:H152" si="24">SUM(C150*G150)</f>
        <v>360</v>
      </c>
      <c r="I150" s="517">
        <f t="shared" si="23"/>
        <v>1266</v>
      </c>
      <c r="J150" s="506"/>
      <c r="L150" s="508"/>
    </row>
    <row r="151" spans="1:15" s="507" customFormat="1" ht="19.5" customHeight="1">
      <c r="A151" s="554"/>
      <c r="B151" s="514" t="s">
        <v>181</v>
      </c>
      <c r="C151" s="528">
        <v>3</v>
      </c>
      <c r="D151" s="528" t="s">
        <v>113</v>
      </c>
      <c r="E151" s="540">
        <v>743</v>
      </c>
      <c r="F151" s="541">
        <f t="shared" si="21"/>
        <v>2229</v>
      </c>
      <c r="G151" s="541">
        <v>70</v>
      </c>
      <c r="H151" s="541">
        <f t="shared" si="24"/>
        <v>210</v>
      </c>
      <c r="I151" s="517">
        <f t="shared" si="23"/>
        <v>2439</v>
      </c>
      <c r="J151" s="506"/>
      <c r="L151" s="508"/>
    </row>
    <row r="152" spans="1:15" s="507" customFormat="1" ht="19.5" customHeight="1">
      <c r="A152" s="554"/>
      <c r="B152" s="514" t="s">
        <v>182</v>
      </c>
      <c r="C152" s="528">
        <v>3</v>
      </c>
      <c r="D152" s="528" t="s">
        <v>113</v>
      </c>
      <c r="E152" s="540">
        <v>500</v>
      </c>
      <c r="F152" s="541">
        <f t="shared" si="21"/>
        <v>1500</v>
      </c>
      <c r="G152" s="541">
        <v>25</v>
      </c>
      <c r="H152" s="541">
        <f t="shared" si="24"/>
        <v>75</v>
      </c>
      <c r="I152" s="517">
        <f t="shared" si="23"/>
        <v>1575</v>
      </c>
      <c r="J152" s="506"/>
      <c r="L152" s="508"/>
    </row>
    <row r="153" spans="1:15" s="507" customFormat="1" ht="19.5" customHeight="1">
      <c r="A153" s="554"/>
      <c r="B153" s="514" t="s">
        <v>183</v>
      </c>
      <c r="C153" s="515"/>
      <c r="D153" s="515"/>
      <c r="E153" s="569"/>
      <c r="F153" s="569"/>
      <c r="G153" s="552"/>
      <c r="H153" s="541"/>
      <c r="I153" s="517"/>
      <c r="J153" s="506"/>
      <c r="L153" s="508"/>
    </row>
    <row r="154" spans="1:15" ht="19.5" customHeight="1">
      <c r="A154" s="554"/>
      <c r="B154" s="506" t="s">
        <v>241</v>
      </c>
      <c r="C154" s="515">
        <v>1</v>
      </c>
      <c r="D154" s="528" t="s">
        <v>113</v>
      </c>
      <c r="E154" s="540">
        <v>10000</v>
      </c>
      <c r="F154" s="541">
        <f>SUM(C154*E154)</f>
        <v>10000</v>
      </c>
      <c r="G154" s="552" t="s">
        <v>106</v>
      </c>
      <c r="H154" s="553" t="s">
        <v>107</v>
      </c>
      <c r="I154" s="517">
        <f>SUM(F154)</f>
        <v>10000</v>
      </c>
      <c r="J154" s="506"/>
      <c r="K154" s="556"/>
    </row>
    <row r="155" spans="1:15" s="470" customFormat="1" ht="19.5" customHeight="1">
      <c r="A155" s="554"/>
      <c r="B155" s="514"/>
      <c r="C155" s="529"/>
      <c r="D155" s="528"/>
      <c r="E155" s="521"/>
      <c r="F155" s="521"/>
      <c r="G155" s="564"/>
      <c r="H155" s="526"/>
      <c r="I155" s="517"/>
      <c r="J155" s="506"/>
      <c r="K155" s="556"/>
      <c r="M155" s="485"/>
      <c r="N155" s="485"/>
      <c r="O155" s="485"/>
    </row>
    <row r="156" spans="1:15" s="470" customFormat="1" ht="19.5" customHeight="1">
      <c r="A156" s="554"/>
      <c r="B156" s="528" t="s">
        <v>18</v>
      </c>
      <c r="C156" s="529" t="s">
        <v>9</v>
      </c>
      <c r="D156" s="528"/>
      <c r="E156" s="530"/>
      <c r="F156" s="531">
        <f>SUM(F137:F154)</f>
        <v>179792</v>
      </c>
      <c r="G156" s="532"/>
      <c r="H156" s="531">
        <f>SUM(H137:H154)</f>
        <v>13455</v>
      </c>
      <c r="I156" s="533"/>
      <c r="J156" s="506"/>
      <c r="K156" s="556">
        <f>+H156+F156</f>
        <v>193247</v>
      </c>
      <c r="M156" s="485"/>
      <c r="N156" s="485"/>
      <c r="O156" s="485"/>
    </row>
    <row r="157" spans="1:15" s="470" customFormat="1" ht="19.5" customHeight="1">
      <c r="A157" s="557"/>
      <c r="B157" s="500" t="s">
        <v>53</v>
      </c>
      <c r="C157" s="529"/>
      <c r="D157" s="528"/>
      <c r="E157" s="530"/>
      <c r="F157" s="536"/>
      <c r="G157" s="532"/>
      <c r="H157" s="558"/>
      <c r="I157" s="559">
        <f>SUM(I137:I156)</f>
        <v>193247</v>
      </c>
      <c r="J157" s="506"/>
      <c r="K157" s="485"/>
      <c r="M157" s="485"/>
      <c r="N157" s="485"/>
      <c r="O157" s="485"/>
    </row>
    <row r="158" spans="1:15" s="507" customFormat="1" ht="20.100000000000001" customHeight="1">
      <c r="A158" s="500"/>
      <c r="B158" s="539" t="s">
        <v>184</v>
      </c>
      <c r="C158" s="528"/>
      <c r="D158" s="528"/>
      <c r="E158" s="540"/>
      <c r="F158" s="541"/>
      <c r="G158" s="541"/>
      <c r="H158" s="541"/>
      <c r="I158" s="542"/>
      <c r="J158" s="506"/>
      <c r="L158" s="508"/>
    </row>
    <row r="159" spans="1:15" ht="20.100000000000001" customHeight="1">
      <c r="A159" s="500"/>
      <c r="B159" s="514" t="s">
        <v>185</v>
      </c>
      <c r="C159" s="528">
        <v>12</v>
      </c>
      <c r="D159" s="528" t="s">
        <v>116</v>
      </c>
      <c r="E159" s="540">
        <v>500</v>
      </c>
      <c r="F159" s="541">
        <f>SUM(C159*E159)</f>
        <v>6000</v>
      </c>
      <c r="G159" s="552" t="s">
        <v>106</v>
      </c>
      <c r="H159" s="553" t="s">
        <v>107</v>
      </c>
      <c r="I159" s="517">
        <f>SUM(F159)</f>
        <v>6000</v>
      </c>
      <c r="J159" s="506"/>
    </row>
    <row r="160" spans="1:15" ht="20.100000000000001" customHeight="1">
      <c r="A160" s="500"/>
      <c r="B160" s="514" t="s">
        <v>186</v>
      </c>
      <c r="C160" s="528">
        <v>38</v>
      </c>
      <c r="D160" s="528" t="s">
        <v>116</v>
      </c>
      <c r="E160" s="540">
        <v>105</v>
      </c>
      <c r="F160" s="541">
        <f>SUM(C160*E160)</f>
        <v>3990</v>
      </c>
      <c r="G160" s="541">
        <v>40</v>
      </c>
      <c r="H160" s="541">
        <f>SUM(C160*G160)</f>
        <v>1520</v>
      </c>
      <c r="I160" s="517">
        <f>SUM(F160+H160)</f>
        <v>5510</v>
      </c>
      <c r="J160" s="506"/>
    </row>
    <row r="161" spans="1:15" ht="20.100000000000001" customHeight="1">
      <c r="A161" s="500"/>
      <c r="B161" s="539" t="s">
        <v>187</v>
      </c>
      <c r="C161" s="528"/>
      <c r="D161" s="528"/>
      <c r="E161" s="540"/>
      <c r="F161" s="541"/>
      <c r="G161" s="541"/>
      <c r="H161" s="541"/>
      <c r="I161" s="517"/>
      <c r="J161" s="506"/>
    </row>
    <row r="162" spans="1:15" ht="20.100000000000001" customHeight="1">
      <c r="A162" s="500"/>
      <c r="B162" s="514" t="s">
        <v>188</v>
      </c>
      <c r="C162" s="567">
        <v>2170</v>
      </c>
      <c r="D162" s="544" t="s">
        <v>97</v>
      </c>
      <c r="E162" s="540">
        <v>65</v>
      </c>
      <c r="F162" s="541">
        <f>SUM(C162*E162)</f>
        <v>141050</v>
      </c>
      <c r="G162" s="541">
        <v>30</v>
      </c>
      <c r="H162" s="541">
        <f>SUM(C162*G162)</f>
        <v>65100</v>
      </c>
      <c r="I162" s="517">
        <f>SUM(F162+H162)</f>
        <v>206150</v>
      </c>
      <c r="J162" s="506"/>
    </row>
    <row r="163" spans="1:15" ht="20.100000000000001" customHeight="1">
      <c r="A163" s="500"/>
      <c r="B163" s="514" t="s">
        <v>189</v>
      </c>
      <c r="C163" s="528">
        <v>90</v>
      </c>
      <c r="D163" s="544" t="s">
        <v>97</v>
      </c>
      <c r="E163" s="540">
        <v>70</v>
      </c>
      <c r="F163" s="541">
        <f>SUM(C163*E163)</f>
        <v>6300</v>
      </c>
      <c r="G163" s="541">
        <v>38</v>
      </c>
      <c r="H163" s="541">
        <f>SUM(C163*G163)</f>
        <v>3420</v>
      </c>
      <c r="I163" s="517">
        <f>SUM(F163+H163)</f>
        <v>9720</v>
      </c>
      <c r="J163" s="506"/>
    </row>
    <row r="164" spans="1:15" ht="20.100000000000001" customHeight="1">
      <c r="A164" s="500"/>
      <c r="B164" s="539" t="s">
        <v>190</v>
      </c>
      <c r="C164" s="528"/>
      <c r="D164" s="528"/>
      <c r="E164" s="540"/>
      <c r="F164" s="541"/>
      <c r="G164" s="541"/>
      <c r="H164" s="541"/>
      <c r="I164" s="517"/>
      <c r="J164" s="506"/>
    </row>
    <row r="165" spans="1:15" ht="20.100000000000001" customHeight="1">
      <c r="A165" s="500"/>
      <c r="B165" s="514" t="s">
        <v>191</v>
      </c>
      <c r="C165" s="528"/>
      <c r="D165" s="528"/>
      <c r="E165" s="540"/>
      <c r="F165" s="541"/>
      <c r="G165" s="541"/>
      <c r="H165" s="541"/>
      <c r="I165" s="517"/>
      <c r="J165" s="506"/>
    </row>
    <row r="166" spans="1:15" ht="20.100000000000001" customHeight="1">
      <c r="A166" s="500"/>
      <c r="B166" s="514" t="s">
        <v>192</v>
      </c>
      <c r="C166" s="528">
        <v>1</v>
      </c>
      <c r="D166" s="528" t="s">
        <v>113</v>
      </c>
      <c r="E166" s="540">
        <v>4500</v>
      </c>
      <c r="F166" s="541">
        <f t="shared" ref="F166:F174" si="25">SUM(C166*E166)</f>
        <v>4500</v>
      </c>
      <c r="G166" s="552" t="s">
        <v>106</v>
      </c>
      <c r="H166" s="553" t="s">
        <v>107</v>
      </c>
      <c r="I166" s="517">
        <f t="shared" ref="I166:I174" si="26">SUM(F166)</f>
        <v>4500</v>
      </c>
      <c r="J166" s="506"/>
    </row>
    <row r="167" spans="1:15" ht="20.100000000000001" customHeight="1">
      <c r="A167" s="500"/>
      <c r="B167" s="514" t="s">
        <v>193</v>
      </c>
      <c r="C167" s="528">
        <v>1</v>
      </c>
      <c r="D167" s="528" t="s">
        <v>194</v>
      </c>
      <c r="E167" s="540">
        <v>6500</v>
      </c>
      <c r="F167" s="541">
        <f t="shared" si="25"/>
        <v>6500</v>
      </c>
      <c r="G167" s="552" t="s">
        <v>106</v>
      </c>
      <c r="H167" s="553" t="s">
        <v>107</v>
      </c>
      <c r="I167" s="517">
        <f t="shared" si="26"/>
        <v>6500</v>
      </c>
      <c r="J167" s="506"/>
    </row>
    <row r="168" spans="1:15" ht="20.100000000000001" customHeight="1">
      <c r="A168" s="500"/>
      <c r="B168" s="509" t="s">
        <v>195</v>
      </c>
      <c r="C168" s="528">
        <v>14</v>
      </c>
      <c r="D168" s="528" t="s">
        <v>113</v>
      </c>
      <c r="E168" s="540">
        <v>500</v>
      </c>
      <c r="F168" s="541">
        <f t="shared" si="25"/>
        <v>7000</v>
      </c>
      <c r="G168" s="552" t="s">
        <v>106</v>
      </c>
      <c r="H168" s="553" t="s">
        <v>107</v>
      </c>
      <c r="I168" s="517">
        <f t="shared" si="26"/>
        <v>7000</v>
      </c>
      <c r="J168" s="506"/>
    </row>
    <row r="169" spans="1:15" ht="20.100000000000001" customHeight="1">
      <c r="A169" s="500"/>
      <c r="B169" s="509" t="s">
        <v>196</v>
      </c>
      <c r="C169" s="502">
        <v>30</v>
      </c>
      <c r="D169" s="544" t="s">
        <v>97</v>
      </c>
      <c r="E169" s="504">
        <v>350</v>
      </c>
      <c r="F169" s="541">
        <f t="shared" si="25"/>
        <v>10500</v>
      </c>
      <c r="G169" s="552" t="s">
        <v>106</v>
      </c>
      <c r="H169" s="553" t="s">
        <v>107</v>
      </c>
      <c r="I169" s="517">
        <f t="shared" si="26"/>
        <v>10500</v>
      </c>
      <c r="J169" s="506"/>
    </row>
    <row r="170" spans="1:15" ht="20.100000000000001" customHeight="1">
      <c r="A170" s="500"/>
      <c r="B170" s="570" t="s">
        <v>227</v>
      </c>
      <c r="C170" s="549">
        <v>40</v>
      </c>
      <c r="D170" s="544" t="s">
        <v>113</v>
      </c>
      <c r="E170" s="540">
        <v>4500</v>
      </c>
      <c r="F170" s="495">
        <f t="shared" si="25"/>
        <v>180000</v>
      </c>
      <c r="G170" s="550" t="s">
        <v>95</v>
      </c>
      <c r="H170" s="551" t="s">
        <v>95</v>
      </c>
      <c r="I170" s="517">
        <f t="shared" si="26"/>
        <v>180000</v>
      </c>
      <c r="J170" s="506"/>
    </row>
    <row r="171" spans="1:15" s="507" customFormat="1" ht="20.100000000000001" customHeight="1">
      <c r="A171" s="500"/>
      <c r="B171" s="570" t="s">
        <v>228</v>
      </c>
      <c r="C171" s="549">
        <v>6</v>
      </c>
      <c r="D171" s="544" t="s">
        <v>113</v>
      </c>
      <c r="E171" s="540">
        <v>1950</v>
      </c>
      <c r="F171" s="495">
        <f t="shared" si="25"/>
        <v>11700</v>
      </c>
      <c r="G171" s="550" t="s">
        <v>95</v>
      </c>
      <c r="H171" s="551" t="s">
        <v>95</v>
      </c>
      <c r="I171" s="517">
        <f t="shared" si="26"/>
        <v>11700</v>
      </c>
      <c r="J171" s="506"/>
      <c r="L171" s="508"/>
    </row>
    <row r="172" spans="1:15" s="507" customFormat="1" ht="20.100000000000001" customHeight="1">
      <c r="A172" s="554"/>
      <c r="B172" s="570" t="s">
        <v>229</v>
      </c>
      <c r="C172" s="549">
        <v>6</v>
      </c>
      <c r="D172" s="544" t="s">
        <v>113</v>
      </c>
      <c r="E172" s="540">
        <v>1850</v>
      </c>
      <c r="F172" s="495">
        <f t="shared" si="25"/>
        <v>11100</v>
      </c>
      <c r="G172" s="550" t="s">
        <v>95</v>
      </c>
      <c r="H172" s="551" t="s">
        <v>95</v>
      </c>
      <c r="I172" s="517">
        <f t="shared" si="26"/>
        <v>11100</v>
      </c>
      <c r="J172" s="506"/>
      <c r="L172" s="508"/>
    </row>
    <row r="173" spans="1:15" s="507" customFormat="1" ht="20.100000000000001" customHeight="1">
      <c r="A173" s="554"/>
      <c r="B173" s="506" t="s">
        <v>298</v>
      </c>
      <c r="C173" s="515">
        <v>1</v>
      </c>
      <c r="D173" s="515" t="s">
        <v>113</v>
      </c>
      <c r="E173" s="526">
        <v>20000</v>
      </c>
      <c r="F173" s="526">
        <f t="shared" si="25"/>
        <v>20000</v>
      </c>
      <c r="G173" s="552" t="s">
        <v>106</v>
      </c>
      <c r="H173" s="553" t="s">
        <v>107</v>
      </c>
      <c r="I173" s="517">
        <f t="shared" si="26"/>
        <v>20000</v>
      </c>
      <c r="J173" s="506"/>
      <c r="L173" s="508"/>
    </row>
    <row r="174" spans="1:15" s="507" customFormat="1" ht="20.100000000000001" customHeight="1">
      <c r="A174" s="554"/>
      <c r="B174" s="506" t="s">
        <v>299</v>
      </c>
      <c r="C174" s="515">
        <v>20</v>
      </c>
      <c r="D174" s="515" t="s">
        <v>113</v>
      </c>
      <c r="E174" s="526">
        <v>800</v>
      </c>
      <c r="F174" s="526">
        <f t="shared" si="25"/>
        <v>16000</v>
      </c>
      <c r="G174" s="552" t="s">
        <v>106</v>
      </c>
      <c r="H174" s="553" t="s">
        <v>107</v>
      </c>
      <c r="I174" s="517">
        <f t="shared" si="26"/>
        <v>16000</v>
      </c>
      <c r="J174" s="506"/>
      <c r="L174" s="508"/>
    </row>
    <row r="175" spans="1:15" s="507" customFormat="1" ht="20.100000000000001" customHeight="1">
      <c r="A175" s="554"/>
      <c r="B175" s="514" t="s">
        <v>9</v>
      </c>
      <c r="C175" s="529"/>
      <c r="D175" s="528"/>
      <c r="E175" s="530"/>
      <c r="F175" s="536"/>
      <c r="G175" s="571"/>
      <c r="H175" s="571"/>
      <c r="I175" s="533"/>
      <c r="J175" s="506"/>
      <c r="L175" s="508"/>
    </row>
    <row r="176" spans="1:15" s="470" customFormat="1" ht="20.100000000000001" customHeight="1">
      <c r="A176" s="554"/>
      <c r="B176" s="514" t="s">
        <v>9</v>
      </c>
      <c r="C176" s="529"/>
      <c r="D176" s="528"/>
      <c r="E176" s="521"/>
      <c r="F176" s="521"/>
      <c r="G176" s="564"/>
      <c r="H176" s="526"/>
      <c r="I176" s="517"/>
      <c r="J176" s="506"/>
      <c r="K176" s="556"/>
      <c r="M176" s="485"/>
      <c r="N176" s="485"/>
      <c r="O176" s="485"/>
    </row>
    <row r="177" spans="1:15" s="470" customFormat="1" ht="20.100000000000001" customHeight="1">
      <c r="A177" s="554"/>
      <c r="B177" s="528" t="s">
        <v>18</v>
      </c>
      <c r="C177" s="529"/>
      <c r="D177" s="528"/>
      <c r="E177" s="530"/>
      <c r="F177" s="531">
        <f>SUM(F159:F175)</f>
        <v>424640</v>
      </c>
      <c r="G177" s="532"/>
      <c r="H177" s="531">
        <f>SUM(H159:H175)</f>
        <v>70040</v>
      </c>
      <c r="I177" s="533"/>
      <c r="J177" s="506"/>
      <c r="K177" s="556">
        <f>+H177+F177</f>
        <v>494680</v>
      </c>
      <c r="M177" s="485"/>
      <c r="N177" s="485"/>
      <c r="O177" s="485"/>
    </row>
    <row r="178" spans="1:15" s="470" customFormat="1" ht="20.100000000000001" customHeight="1">
      <c r="A178" s="557"/>
      <c r="B178" s="500" t="s">
        <v>53</v>
      </c>
      <c r="C178" s="529"/>
      <c r="D178" s="528"/>
      <c r="E178" s="530"/>
      <c r="F178" s="536"/>
      <c r="G178" s="532"/>
      <c r="H178" s="558"/>
      <c r="I178" s="559">
        <f>SUM(I159:I177)</f>
        <v>494680</v>
      </c>
      <c r="J178" s="506"/>
      <c r="K178" s="485"/>
      <c r="M178" s="485"/>
      <c r="N178" s="485"/>
      <c r="O178" s="485"/>
    </row>
    <row r="179" spans="1:15" s="507" customFormat="1" ht="20.100000000000001" customHeight="1">
      <c r="A179" s="500"/>
      <c r="B179" s="539" t="s">
        <v>539</v>
      </c>
      <c r="C179" s="528"/>
      <c r="D179" s="528"/>
      <c r="E179" s="540"/>
      <c r="F179" s="541"/>
      <c r="G179" s="541"/>
      <c r="H179" s="541"/>
      <c r="I179" s="542"/>
      <c r="J179" s="506"/>
      <c r="L179" s="508"/>
    </row>
    <row r="180" spans="1:15" ht="20.100000000000001" customHeight="1">
      <c r="A180" s="500"/>
      <c r="B180" s="514" t="s">
        <v>540</v>
      </c>
      <c r="C180" s="528"/>
      <c r="D180" s="528"/>
      <c r="E180" s="540"/>
      <c r="F180" s="541"/>
      <c r="G180" s="541"/>
      <c r="H180" s="541"/>
      <c r="I180" s="517"/>
      <c r="J180" s="506"/>
    </row>
    <row r="181" spans="1:15" ht="20.100000000000001" customHeight="1">
      <c r="A181" s="500"/>
      <c r="B181" s="514" t="s">
        <v>541</v>
      </c>
      <c r="C181" s="567">
        <v>1050</v>
      </c>
      <c r="D181" s="528" t="s">
        <v>100</v>
      </c>
      <c r="E181" s="540">
        <v>21</v>
      </c>
      <c r="F181" s="495">
        <f t="shared" ref="F181:F186" si="27">SUM(C181*E181)</f>
        <v>22050</v>
      </c>
      <c r="G181" s="550" t="s">
        <v>95</v>
      </c>
      <c r="H181" s="551" t="s">
        <v>95</v>
      </c>
      <c r="I181" s="517">
        <f t="shared" ref="I181:I186" si="28">SUM(F181)</f>
        <v>22050</v>
      </c>
      <c r="J181" s="506"/>
    </row>
    <row r="182" spans="1:15" ht="20.100000000000001" customHeight="1">
      <c r="A182" s="500"/>
      <c r="B182" s="514" t="s">
        <v>542</v>
      </c>
      <c r="C182" s="528">
        <v>310</v>
      </c>
      <c r="D182" s="528" t="s">
        <v>100</v>
      </c>
      <c r="E182" s="540">
        <v>21</v>
      </c>
      <c r="F182" s="495">
        <f t="shared" si="27"/>
        <v>6510</v>
      </c>
      <c r="G182" s="550" t="s">
        <v>95</v>
      </c>
      <c r="H182" s="551" t="s">
        <v>95</v>
      </c>
      <c r="I182" s="517">
        <f t="shared" si="28"/>
        <v>6510</v>
      </c>
      <c r="J182" s="506"/>
    </row>
    <row r="183" spans="1:15" ht="20.100000000000001" customHeight="1">
      <c r="A183" s="500"/>
      <c r="B183" s="514" t="s">
        <v>798</v>
      </c>
      <c r="C183" s="567">
        <v>102</v>
      </c>
      <c r="D183" s="544" t="s">
        <v>113</v>
      </c>
      <c r="E183" s="540">
        <v>80</v>
      </c>
      <c r="F183" s="495">
        <f t="shared" si="27"/>
        <v>8160</v>
      </c>
      <c r="G183" s="550" t="s">
        <v>95</v>
      </c>
      <c r="H183" s="551" t="s">
        <v>95</v>
      </c>
      <c r="I183" s="517">
        <f t="shared" si="28"/>
        <v>8160</v>
      </c>
      <c r="J183" s="506"/>
    </row>
    <row r="184" spans="1:15" ht="20.100000000000001" customHeight="1">
      <c r="A184" s="500"/>
      <c r="B184" s="514" t="s">
        <v>543</v>
      </c>
      <c r="C184" s="528">
        <v>165</v>
      </c>
      <c r="D184" s="528" t="s">
        <v>100</v>
      </c>
      <c r="E184" s="540">
        <v>21</v>
      </c>
      <c r="F184" s="495">
        <f t="shared" si="27"/>
        <v>3465</v>
      </c>
      <c r="G184" s="550" t="s">
        <v>95</v>
      </c>
      <c r="H184" s="551" t="s">
        <v>95</v>
      </c>
      <c r="I184" s="517">
        <f t="shared" si="28"/>
        <v>3465</v>
      </c>
      <c r="J184" s="506"/>
    </row>
    <row r="185" spans="1:15" ht="20.100000000000001" customHeight="1">
      <c r="A185" s="500"/>
      <c r="B185" s="514" t="s">
        <v>544</v>
      </c>
      <c r="C185" s="567">
        <v>624</v>
      </c>
      <c r="D185" s="544" t="s">
        <v>113</v>
      </c>
      <c r="E185" s="540">
        <v>40</v>
      </c>
      <c r="F185" s="495">
        <f t="shared" si="27"/>
        <v>24960</v>
      </c>
      <c r="G185" s="550" t="s">
        <v>95</v>
      </c>
      <c r="H185" s="551" t="s">
        <v>95</v>
      </c>
      <c r="I185" s="517">
        <f t="shared" si="28"/>
        <v>24960</v>
      </c>
      <c r="J185" s="506"/>
      <c r="L185" s="470" t="s">
        <v>9</v>
      </c>
    </row>
    <row r="186" spans="1:15" ht="20.100000000000001" customHeight="1">
      <c r="A186" s="500"/>
      <c r="B186" s="514" t="s">
        <v>545</v>
      </c>
      <c r="C186" s="528">
        <v>60</v>
      </c>
      <c r="D186" s="528" t="s">
        <v>97</v>
      </c>
      <c r="E186" s="540">
        <v>700</v>
      </c>
      <c r="F186" s="495">
        <f t="shared" si="27"/>
        <v>42000</v>
      </c>
      <c r="G186" s="550" t="s">
        <v>95</v>
      </c>
      <c r="H186" s="551" t="s">
        <v>95</v>
      </c>
      <c r="I186" s="517">
        <f t="shared" si="28"/>
        <v>42000</v>
      </c>
      <c r="J186" s="506"/>
      <c r="K186" s="572">
        <f>SUM(I181:I186)</f>
        <v>107145</v>
      </c>
    </row>
    <row r="187" spans="1:15" ht="20.100000000000001" customHeight="1">
      <c r="A187" s="500"/>
      <c r="B187" s="543" t="s">
        <v>118</v>
      </c>
      <c r="C187" s="549">
        <v>75</v>
      </c>
      <c r="D187" s="544" t="s">
        <v>97</v>
      </c>
      <c r="E187" s="541">
        <v>150</v>
      </c>
      <c r="F187" s="541">
        <f>SUM(C187*E187)</f>
        <v>11250</v>
      </c>
      <c r="G187" s="552" t="s">
        <v>106</v>
      </c>
      <c r="H187" s="553" t="s">
        <v>107</v>
      </c>
      <c r="I187" s="517">
        <f>SUM(F187)</f>
        <v>11250</v>
      </c>
      <c r="J187" s="506"/>
    </row>
    <row r="188" spans="1:15" ht="20.100000000000001" customHeight="1">
      <c r="A188" s="500"/>
      <c r="B188" s="543" t="s">
        <v>546</v>
      </c>
      <c r="C188" s="502">
        <v>1</v>
      </c>
      <c r="D188" s="544" t="s">
        <v>19</v>
      </c>
      <c r="E188" s="550" t="s">
        <v>95</v>
      </c>
      <c r="F188" s="551" t="s">
        <v>95</v>
      </c>
      <c r="G188" s="547">
        <v>30000</v>
      </c>
      <c r="H188" s="546">
        <f>SUM(C188*G188)</f>
        <v>30000</v>
      </c>
      <c r="I188" s="517">
        <f>SUM(H188)</f>
        <v>30000</v>
      </c>
      <c r="J188" s="506"/>
    </row>
    <row r="189" spans="1:15" ht="20.100000000000001" customHeight="1">
      <c r="A189" s="500"/>
      <c r="B189" s="509" t="s">
        <v>9</v>
      </c>
      <c r="C189" s="528"/>
      <c r="D189" s="528"/>
      <c r="E189" s="540"/>
      <c r="F189" s="541"/>
      <c r="G189" s="541"/>
      <c r="H189" s="541"/>
      <c r="I189" s="517"/>
      <c r="J189" s="506"/>
    </row>
    <row r="190" spans="1:15" ht="20.100000000000001" customHeight="1">
      <c r="A190" s="500"/>
      <c r="B190" s="509"/>
      <c r="C190" s="502" t="s">
        <v>9</v>
      </c>
      <c r="D190" s="544"/>
      <c r="E190" s="504"/>
      <c r="F190" s="541"/>
      <c r="G190" s="541"/>
      <c r="H190" s="541"/>
      <c r="I190" s="517"/>
      <c r="J190" s="506"/>
    </row>
    <row r="191" spans="1:15" ht="20.100000000000001" customHeight="1">
      <c r="A191" s="500"/>
      <c r="B191" s="570"/>
      <c r="C191" s="549"/>
      <c r="D191" s="544"/>
      <c r="E191" s="540"/>
      <c r="F191" s="495"/>
      <c r="G191" s="550"/>
      <c r="H191" s="551"/>
      <c r="I191" s="517"/>
      <c r="J191" s="506"/>
    </row>
    <row r="192" spans="1:15" s="507" customFormat="1" ht="20.100000000000001" customHeight="1">
      <c r="A192" s="500"/>
      <c r="B192" s="570"/>
      <c r="C192" s="549"/>
      <c r="D192" s="544"/>
      <c r="E192" s="540"/>
      <c r="F192" s="495"/>
      <c r="G192" s="550"/>
      <c r="H192" s="551"/>
      <c r="I192" s="517"/>
      <c r="J192" s="506"/>
      <c r="L192" s="508"/>
    </row>
    <row r="193" spans="1:15" s="507" customFormat="1" ht="20.100000000000001" customHeight="1">
      <c r="A193" s="554"/>
      <c r="B193" s="570"/>
      <c r="C193" s="549"/>
      <c r="D193" s="544"/>
      <c r="E193" s="540"/>
      <c r="F193" s="495"/>
      <c r="G193" s="550"/>
      <c r="H193" s="551"/>
      <c r="I193" s="517"/>
      <c r="J193" s="506"/>
      <c r="L193" s="508" t="s">
        <v>9</v>
      </c>
    </row>
    <row r="194" spans="1:15" s="507" customFormat="1" ht="20.100000000000001" customHeight="1">
      <c r="A194" s="554"/>
      <c r="B194" s="506"/>
      <c r="C194" s="515"/>
      <c r="D194" s="515"/>
      <c r="E194" s="526"/>
      <c r="F194" s="526"/>
      <c r="G194" s="552"/>
      <c r="H194" s="553"/>
      <c r="I194" s="517"/>
      <c r="J194" s="506"/>
      <c r="L194" s="508" t="s">
        <v>9</v>
      </c>
    </row>
    <row r="195" spans="1:15" s="507" customFormat="1" ht="20.100000000000001" customHeight="1">
      <c r="A195" s="554"/>
      <c r="B195" s="506"/>
      <c r="C195" s="515"/>
      <c r="D195" s="515"/>
      <c r="E195" s="526"/>
      <c r="F195" s="526"/>
      <c r="G195" s="552"/>
      <c r="H195" s="553"/>
      <c r="I195" s="517"/>
      <c r="J195" s="506"/>
      <c r="L195" s="508"/>
    </row>
    <row r="196" spans="1:15" s="507" customFormat="1" ht="20.100000000000001" customHeight="1">
      <c r="A196" s="554"/>
      <c r="B196" s="514" t="s">
        <v>9</v>
      </c>
      <c r="C196" s="529"/>
      <c r="D196" s="528"/>
      <c r="E196" s="530"/>
      <c r="F196" s="536"/>
      <c r="G196" s="571"/>
      <c r="H196" s="571"/>
      <c r="I196" s="533"/>
      <c r="J196" s="506"/>
      <c r="L196" s="508"/>
    </row>
    <row r="197" spans="1:15" s="470" customFormat="1" ht="20.100000000000001" customHeight="1">
      <c r="A197" s="554"/>
      <c r="B197" s="514" t="s">
        <v>9</v>
      </c>
      <c r="C197" s="529"/>
      <c r="D197" s="528"/>
      <c r="E197" s="521"/>
      <c r="F197" s="521"/>
      <c r="G197" s="564"/>
      <c r="H197" s="526"/>
      <c r="I197" s="517"/>
      <c r="J197" s="506"/>
      <c r="K197" s="556"/>
      <c r="M197" s="485"/>
      <c r="N197" s="485"/>
      <c r="O197" s="485"/>
    </row>
    <row r="198" spans="1:15" s="470" customFormat="1" ht="20.100000000000001" customHeight="1">
      <c r="A198" s="554"/>
      <c r="B198" s="528" t="s">
        <v>18</v>
      </c>
      <c r="C198" s="529"/>
      <c r="D198" s="528"/>
      <c r="E198" s="530"/>
      <c r="F198" s="531">
        <f>SUM(F180:F196)</f>
        <v>118395</v>
      </c>
      <c r="G198" s="532"/>
      <c r="H198" s="531">
        <f>SUM(H180:H196)</f>
        <v>30000</v>
      </c>
      <c r="I198" s="533"/>
      <c r="J198" s="506"/>
      <c r="K198" s="556">
        <f>+H198+F198</f>
        <v>148395</v>
      </c>
      <c r="M198" s="485"/>
      <c r="N198" s="485"/>
      <c r="O198" s="485"/>
    </row>
    <row r="199" spans="1:15" s="470" customFormat="1" ht="20.100000000000001" customHeight="1">
      <c r="A199" s="557"/>
      <c r="B199" s="500" t="s">
        <v>53</v>
      </c>
      <c r="C199" s="529"/>
      <c r="D199" s="528"/>
      <c r="E199" s="530"/>
      <c r="F199" s="536"/>
      <c r="G199" s="532"/>
      <c r="H199" s="558"/>
      <c r="I199" s="559">
        <f>SUM(I180:I198)</f>
        <v>148395</v>
      </c>
      <c r="J199" s="506"/>
      <c r="K199" s="485"/>
      <c r="M199" s="485"/>
      <c r="N199" s="485"/>
      <c r="O199" s="485"/>
    </row>
  </sheetData>
  <mergeCells count="10">
    <mergeCell ref="G65:H65"/>
    <mergeCell ref="G66:H66"/>
    <mergeCell ref="A1:J1"/>
    <mergeCell ref="E6:F6"/>
    <mergeCell ref="G6:H6"/>
    <mergeCell ref="A6:A7"/>
    <mergeCell ref="B6:B7"/>
    <mergeCell ref="C6:C7"/>
    <mergeCell ref="D6:D7"/>
    <mergeCell ref="J6:J7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23" header="0.11811023622047245" footer="0.18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88"/>
  <sheetViews>
    <sheetView topLeftCell="A167" zoomScale="85" zoomScaleNormal="85" zoomScaleSheetLayoutView="55" workbookViewId="0">
      <selection activeCell="K186" sqref="K186"/>
    </sheetView>
  </sheetViews>
  <sheetFormatPr defaultRowHeight="18.75"/>
  <cols>
    <col min="1" max="1" width="10.7109375" style="573" customWidth="1"/>
    <col min="2" max="2" width="56.5703125" style="485" customWidth="1"/>
    <col min="3" max="3" width="9.28515625" style="485" customWidth="1"/>
    <col min="4" max="4" width="7" style="485" customWidth="1"/>
    <col min="5" max="8" width="11.7109375" style="485" customWidth="1"/>
    <col min="9" max="9" width="13.140625" style="485" customWidth="1"/>
    <col min="10" max="10" width="8.85546875" style="485" customWidth="1"/>
    <col min="11" max="11" width="12" style="485" customWidth="1"/>
    <col min="12" max="12" width="13.85546875" style="470" bestFit="1" customWidth="1"/>
    <col min="13" max="14" width="13.85546875" style="485" bestFit="1" customWidth="1"/>
    <col min="15" max="16384" width="9.140625" style="485"/>
  </cols>
  <sheetData>
    <row r="1" spans="1:14" s="470" customFormat="1" ht="21" customHeight="1">
      <c r="A1" s="469" t="s">
        <v>60</v>
      </c>
      <c r="B1" s="469"/>
      <c r="C1" s="469"/>
      <c r="D1" s="469"/>
      <c r="E1" s="469"/>
      <c r="F1" s="469"/>
      <c r="G1" s="469"/>
      <c r="H1" s="469"/>
      <c r="I1" s="469"/>
      <c r="J1" s="469"/>
    </row>
    <row r="2" spans="1:14" s="475" customFormat="1" ht="21" customHeight="1">
      <c r="A2" s="471" t="s">
        <v>58</v>
      </c>
      <c r="B2" s="472" t="s">
        <v>57</v>
      </c>
      <c r="C2" s="471"/>
      <c r="D2" s="473"/>
      <c r="E2" s="473"/>
      <c r="F2" s="472"/>
      <c r="G2" s="472"/>
      <c r="H2" s="474"/>
      <c r="I2" s="473"/>
      <c r="J2" s="473"/>
    </row>
    <row r="3" spans="1:14" s="470" customFormat="1" ht="21" customHeight="1">
      <c r="A3" s="471" t="s">
        <v>59</v>
      </c>
      <c r="B3" s="472" t="str">
        <f>+'แบบ ปร.6'!B2</f>
        <v xml:space="preserve">งานก่อสร้างอาคารกองบังคับการ กอง รปภ.สพ.ทร.  จำนวน 1 หลัง </v>
      </c>
      <c r="C3" s="474"/>
      <c r="D3" s="472"/>
      <c r="E3" s="476"/>
      <c r="F3" s="474" t="s">
        <v>14</v>
      </c>
      <c r="G3" s="472" t="s">
        <v>764</v>
      </c>
      <c r="H3" s="476"/>
      <c r="I3" s="473"/>
      <c r="J3" s="472"/>
    </row>
    <row r="4" spans="1:14" s="475" customFormat="1" ht="21" customHeight="1">
      <c r="A4" s="471" t="s">
        <v>54</v>
      </c>
      <c r="B4" s="472" t="str">
        <f>+'แบบ ปร.6'!B3</f>
        <v xml:space="preserve"> อ.สัตหีบ  จว.ชลบุรี</v>
      </c>
      <c r="C4" s="472" t="s">
        <v>790</v>
      </c>
      <c r="D4" s="472"/>
      <c r="F4" s="472" t="str">
        <f>+'แบบ ปร.6'!C5</f>
        <v>สพ.ทร.</v>
      </c>
      <c r="G4" s="473"/>
      <c r="H4" s="473"/>
      <c r="I4" s="473"/>
      <c r="J4" s="473"/>
    </row>
    <row r="5" spans="1:14" s="475" customFormat="1" ht="21" customHeight="1" thickBot="1">
      <c r="A5" s="477"/>
      <c r="B5" s="478"/>
      <c r="C5" s="478"/>
      <c r="D5" s="478"/>
      <c r="E5" s="478"/>
      <c r="F5" s="478"/>
      <c r="G5" s="478"/>
      <c r="H5" s="478"/>
      <c r="I5" s="479"/>
      <c r="J5" s="479"/>
    </row>
    <row r="6" spans="1:14" ht="20.100000000000001" customHeight="1" thickTop="1">
      <c r="A6" s="480" t="s">
        <v>61</v>
      </c>
      <c r="B6" s="480" t="s">
        <v>1</v>
      </c>
      <c r="C6" s="481" t="s">
        <v>2</v>
      </c>
      <c r="D6" s="480" t="s">
        <v>3</v>
      </c>
      <c r="E6" s="482" t="s">
        <v>44</v>
      </c>
      <c r="F6" s="483"/>
      <c r="G6" s="482" t="s">
        <v>43</v>
      </c>
      <c r="H6" s="483"/>
      <c r="I6" s="484" t="s">
        <v>42</v>
      </c>
      <c r="J6" s="480" t="s">
        <v>8</v>
      </c>
    </row>
    <row r="7" spans="1:14" ht="20.100000000000001" customHeight="1" thickBot="1">
      <c r="A7" s="486"/>
      <c r="B7" s="486"/>
      <c r="C7" s="487"/>
      <c r="D7" s="486"/>
      <c r="E7" s="488" t="s">
        <v>4</v>
      </c>
      <c r="F7" s="488" t="s">
        <v>5</v>
      </c>
      <c r="G7" s="488" t="s">
        <v>4</v>
      </c>
      <c r="H7" s="489" t="s">
        <v>5</v>
      </c>
      <c r="I7" s="490" t="s">
        <v>52</v>
      </c>
      <c r="J7" s="486"/>
    </row>
    <row r="8" spans="1:14" ht="20.100000000000001" customHeight="1" thickTop="1">
      <c r="A8" s="491"/>
      <c r="B8" s="576" t="s">
        <v>339</v>
      </c>
      <c r="C8" s="577"/>
      <c r="D8" s="578"/>
      <c r="E8" s="579"/>
      <c r="F8" s="580"/>
      <c r="G8" s="580"/>
      <c r="H8" s="580"/>
      <c r="I8" s="522"/>
      <c r="J8" s="498"/>
    </row>
    <row r="9" spans="1:14" s="507" customFormat="1" ht="20.100000000000001" customHeight="1">
      <c r="A9" s="500"/>
      <c r="B9" s="581" t="s">
        <v>265</v>
      </c>
      <c r="C9" s="577"/>
      <c r="D9" s="578"/>
      <c r="E9" s="579"/>
      <c r="F9" s="580"/>
      <c r="G9" s="580"/>
      <c r="H9" s="580"/>
      <c r="I9" s="522"/>
      <c r="J9" s="506"/>
      <c r="L9" s="508"/>
    </row>
    <row r="10" spans="1:14" s="507" customFormat="1" ht="20.100000000000001" customHeight="1">
      <c r="A10" s="500"/>
      <c r="B10" s="581" t="s">
        <v>266</v>
      </c>
      <c r="C10" s="577"/>
      <c r="D10" s="578"/>
      <c r="E10" s="579"/>
      <c r="F10" s="580"/>
      <c r="G10" s="580"/>
      <c r="H10" s="580"/>
      <c r="I10" s="522"/>
      <c r="J10" s="506"/>
      <c r="L10" s="582"/>
      <c r="M10" s="511"/>
      <c r="N10" s="511"/>
    </row>
    <row r="11" spans="1:14" s="507" customFormat="1" ht="20.100000000000001" customHeight="1">
      <c r="A11" s="500"/>
      <c r="B11" s="581" t="s">
        <v>268</v>
      </c>
      <c r="C11" s="583">
        <v>29</v>
      </c>
      <c r="D11" s="578" t="s">
        <v>113</v>
      </c>
      <c r="E11" s="569">
        <v>1640</v>
      </c>
      <c r="F11" s="580">
        <f>SUM(C11*E11)</f>
        <v>47560</v>
      </c>
      <c r="G11" s="580">
        <v>150</v>
      </c>
      <c r="H11" s="580">
        <f>SUM(C11*G11)</f>
        <v>4350</v>
      </c>
      <c r="I11" s="522">
        <f>SUM(F11+H11)</f>
        <v>51910</v>
      </c>
      <c r="J11" s="506"/>
      <c r="K11" s="534"/>
      <c r="L11" s="582"/>
      <c r="M11" s="511"/>
      <c r="N11" s="511"/>
    </row>
    <row r="12" spans="1:14" s="507" customFormat="1" ht="20.100000000000001" customHeight="1">
      <c r="A12" s="500"/>
      <c r="B12" s="581" t="s">
        <v>265</v>
      </c>
      <c r="C12" s="577"/>
      <c r="D12" s="578"/>
      <c r="E12" s="579"/>
      <c r="F12" s="580"/>
      <c r="G12" s="580"/>
      <c r="H12" s="580"/>
      <c r="I12" s="522"/>
      <c r="J12" s="506"/>
      <c r="K12" s="534"/>
      <c r="L12" s="582"/>
      <c r="M12" s="511"/>
      <c r="N12" s="511"/>
    </row>
    <row r="13" spans="1:14" s="507" customFormat="1" ht="20.100000000000001" customHeight="1">
      <c r="A13" s="500"/>
      <c r="B13" s="581" t="s">
        <v>266</v>
      </c>
      <c r="C13" s="577"/>
      <c r="D13" s="578"/>
      <c r="E13" s="579"/>
      <c r="F13" s="580"/>
      <c r="G13" s="580"/>
      <c r="H13" s="580"/>
      <c r="I13" s="522"/>
      <c r="J13" s="506"/>
      <c r="K13" s="534"/>
      <c r="L13" s="582"/>
      <c r="M13" s="511"/>
      <c r="N13" s="511"/>
    </row>
    <row r="14" spans="1:14" s="507" customFormat="1" ht="20.100000000000001" customHeight="1">
      <c r="A14" s="500"/>
      <c r="B14" s="581" t="s">
        <v>267</v>
      </c>
      <c r="C14" s="583">
        <v>6</v>
      </c>
      <c r="D14" s="578" t="s">
        <v>113</v>
      </c>
      <c r="E14" s="569">
        <v>1260</v>
      </c>
      <c r="F14" s="580">
        <f>SUM(C14*E14)</f>
        <v>7560</v>
      </c>
      <c r="G14" s="580">
        <v>135</v>
      </c>
      <c r="H14" s="580">
        <f>SUM(C14*G14)</f>
        <v>810</v>
      </c>
      <c r="I14" s="522">
        <f>SUM(F14+H14)</f>
        <v>8370</v>
      </c>
      <c r="J14" s="506"/>
      <c r="K14" s="534"/>
      <c r="L14" s="508"/>
    </row>
    <row r="15" spans="1:14" s="507" customFormat="1" ht="20.100000000000001" customHeight="1">
      <c r="A15" s="500"/>
      <c r="B15" s="581" t="s">
        <v>269</v>
      </c>
      <c r="C15" s="577"/>
      <c r="D15" s="578"/>
      <c r="E15" s="579"/>
      <c r="F15" s="580"/>
      <c r="G15" s="580"/>
      <c r="H15" s="580"/>
      <c r="I15" s="522"/>
      <c r="J15" s="506"/>
      <c r="K15" s="534"/>
      <c r="L15" s="508"/>
    </row>
    <row r="16" spans="1:14" s="507" customFormat="1" ht="20.100000000000001" customHeight="1">
      <c r="A16" s="500"/>
      <c r="B16" s="581" t="s">
        <v>270</v>
      </c>
      <c r="C16" s="577"/>
      <c r="D16" s="578"/>
      <c r="E16" s="579"/>
      <c r="F16" s="580"/>
      <c r="G16" s="580"/>
      <c r="H16" s="580"/>
      <c r="I16" s="522"/>
      <c r="J16" s="506"/>
      <c r="L16" s="508"/>
    </row>
    <row r="17" spans="1:12" s="507" customFormat="1" ht="20.100000000000001" customHeight="1">
      <c r="A17" s="500"/>
      <c r="B17" s="581" t="s">
        <v>271</v>
      </c>
      <c r="C17" s="583">
        <v>14</v>
      </c>
      <c r="D17" s="578" t="s">
        <v>113</v>
      </c>
      <c r="E17" s="569">
        <v>1200</v>
      </c>
      <c r="F17" s="580">
        <f>SUM(C17*E17)</f>
        <v>16800</v>
      </c>
      <c r="G17" s="580">
        <v>135</v>
      </c>
      <c r="H17" s="580">
        <f>SUM(C17*G17)</f>
        <v>1890</v>
      </c>
      <c r="I17" s="522">
        <f>SUM(F17+H17)</f>
        <v>18690</v>
      </c>
      <c r="J17" s="506"/>
      <c r="K17" s="534"/>
      <c r="L17" s="508"/>
    </row>
    <row r="18" spans="1:12" s="507" customFormat="1" ht="20.100000000000001" customHeight="1">
      <c r="A18" s="500"/>
      <c r="B18" s="581" t="s">
        <v>365</v>
      </c>
      <c r="C18" s="577"/>
      <c r="D18" s="578"/>
      <c r="E18" s="579"/>
      <c r="F18" s="580"/>
      <c r="G18" s="580"/>
      <c r="H18" s="580"/>
      <c r="I18" s="522"/>
      <c r="J18" s="506"/>
      <c r="K18" s="534"/>
      <c r="L18" s="508"/>
    </row>
    <row r="19" spans="1:12" s="507" customFormat="1" ht="20.100000000000001" customHeight="1">
      <c r="A19" s="500"/>
      <c r="B19" s="581" t="s">
        <v>366</v>
      </c>
      <c r="C19" s="577"/>
      <c r="D19" s="578"/>
      <c r="E19" s="579"/>
      <c r="F19" s="580"/>
      <c r="G19" s="580"/>
      <c r="H19" s="580"/>
      <c r="I19" s="522"/>
      <c r="J19" s="506"/>
      <c r="K19" s="534"/>
      <c r="L19" s="508"/>
    </row>
    <row r="20" spans="1:12" s="507" customFormat="1" ht="20.100000000000001" customHeight="1">
      <c r="A20" s="500"/>
      <c r="B20" s="581" t="s">
        <v>268</v>
      </c>
      <c r="C20" s="583">
        <v>16</v>
      </c>
      <c r="D20" s="578" t="s">
        <v>113</v>
      </c>
      <c r="E20" s="569">
        <v>1640</v>
      </c>
      <c r="F20" s="580">
        <f>SUM(C20*E20)</f>
        <v>26240</v>
      </c>
      <c r="G20" s="580">
        <v>150</v>
      </c>
      <c r="H20" s="580">
        <f>SUM(C20*G20)</f>
        <v>2400</v>
      </c>
      <c r="I20" s="522">
        <f>SUM(F20+H20)</f>
        <v>28640</v>
      </c>
      <c r="J20" s="506"/>
      <c r="K20" s="534"/>
      <c r="L20" s="508"/>
    </row>
    <row r="21" spans="1:12" s="507" customFormat="1" ht="20.100000000000001" customHeight="1">
      <c r="A21" s="500"/>
      <c r="B21" s="581" t="s">
        <v>365</v>
      </c>
      <c r="C21" s="577"/>
      <c r="D21" s="578"/>
      <c r="E21" s="579"/>
      <c r="F21" s="580"/>
      <c r="G21" s="580"/>
      <c r="H21" s="580"/>
      <c r="I21" s="522"/>
      <c r="J21" s="506"/>
      <c r="L21" s="508"/>
    </row>
    <row r="22" spans="1:12" s="507" customFormat="1" ht="20.100000000000001" customHeight="1">
      <c r="A22" s="500"/>
      <c r="B22" s="581" t="s">
        <v>366</v>
      </c>
      <c r="C22" s="577"/>
      <c r="D22" s="578"/>
      <c r="E22" s="579"/>
      <c r="F22" s="580"/>
      <c r="G22" s="580"/>
      <c r="H22" s="580"/>
      <c r="I22" s="522"/>
      <c r="J22" s="506"/>
      <c r="L22" s="508"/>
    </row>
    <row r="23" spans="1:12" s="507" customFormat="1" ht="20.100000000000001" customHeight="1">
      <c r="A23" s="500"/>
      <c r="B23" s="581" t="s">
        <v>271</v>
      </c>
      <c r="C23" s="583">
        <v>10</v>
      </c>
      <c r="D23" s="578" t="s">
        <v>113</v>
      </c>
      <c r="E23" s="569">
        <v>1200</v>
      </c>
      <c r="F23" s="580">
        <f>SUM(C23*E23)</f>
        <v>12000</v>
      </c>
      <c r="G23" s="580">
        <v>135</v>
      </c>
      <c r="H23" s="580">
        <f>SUM(C23*G23)</f>
        <v>1350</v>
      </c>
      <c r="I23" s="522">
        <f>SUM(F23+H23)</f>
        <v>13350</v>
      </c>
      <c r="J23" s="506"/>
      <c r="L23" s="508"/>
    </row>
    <row r="24" spans="1:12" s="507" customFormat="1" ht="20.100000000000001" customHeight="1">
      <c r="A24" s="500"/>
      <c r="B24" s="581" t="s">
        <v>272</v>
      </c>
      <c r="C24" s="584"/>
      <c r="D24" s="585"/>
      <c r="E24" s="586"/>
      <c r="F24" s="587"/>
      <c r="G24" s="588"/>
      <c r="H24" s="588"/>
      <c r="I24" s="589"/>
      <c r="J24" s="506"/>
      <c r="L24" s="508"/>
    </row>
    <row r="25" spans="1:12" s="507" customFormat="1" ht="20.100000000000001" customHeight="1">
      <c r="A25" s="500"/>
      <c r="B25" s="581" t="s">
        <v>267</v>
      </c>
      <c r="C25" s="584">
        <v>3</v>
      </c>
      <c r="D25" s="585" t="s">
        <v>113</v>
      </c>
      <c r="E25" s="586">
        <v>520</v>
      </c>
      <c r="F25" s="587">
        <f>E25*C25</f>
        <v>1560</v>
      </c>
      <c r="G25" s="588">
        <v>115</v>
      </c>
      <c r="H25" s="588">
        <f>G25*C25</f>
        <v>345</v>
      </c>
      <c r="I25" s="589">
        <f>H25+F25</f>
        <v>1905</v>
      </c>
      <c r="J25" s="506"/>
      <c r="L25" s="508"/>
    </row>
    <row r="26" spans="1:12" s="507" customFormat="1" ht="20.100000000000001" customHeight="1">
      <c r="A26" s="500"/>
      <c r="B26" s="590" t="s">
        <v>9</v>
      </c>
      <c r="C26" s="584"/>
      <c r="D26" s="585"/>
      <c r="E26" s="586"/>
      <c r="F26" s="587"/>
      <c r="G26" s="588"/>
      <c r="H26" s="588"/>
      <c r="I26" s="589"/>
      <c r="J26" s="506"/>
      <c r="L26" s="508"/>
    </row>
    <row r="27" spans="1:12" s="507" customFormat="1" ht="20.100000000000001" customHeight="1">
      <c r="A27" s="500"/>
      <c r="B27" s="506" t="s">
        <v>9</v>
      </c>
      <c r="C27" s="519"/>
      <c r="D27" s="515"/>
      <c r="E27" s="520"/>
      <c r="F27" s="520"/>
      <c r="G27" s="521"/>
      <c r="H27" s="521"/>
      <c r="I27" s="522"/>
      <c r="J27" s="506"/>
      <c r="L27" s="508"/>
    </row>
    <row r="28" spans="1:12" s="507" customFormat="1" ht="20.100000000000001" customHeight="1">
      <c r="A28" s="500"/>
      <c r="B28" s="528" t="s">
        <v>18</v>
      </c>
      <c r="C28" s="529"/>
      <c r="D28" s="528"/>
      <c r="E28" s="530"/>
      <c r="F28" s="591">
        <f>SUM(F10:F27)</f>
        <v>111720</v>
      </c>
      <c r="G28" s="532"/>
      <c r="H28" s="591">
        <f>SUM(H10:H27)</f>
        <v>11145</v>
      </c>
      <c r="I28" s="533"/>
      <c r="J28" s="506"/>
      <c r="K28" s="534">
        <f>+H28+F28</f>
        <v>122865</v>
      </c>
      <c r="L28" s="535"/>
    </row>
    <row r="29" spans="1:12" s="507" customFormat="1" ht="20.100000000000001" customHeight="1">
      <c r="A29" s="500"/>
      <c r="B29" s="500" t="s">
        <v>53</v>
      </c>
      <c r="C29" s="529"/>
      <c r="D29" s="528"/>
      <c r="E29" s="530"/>
      <c r="F29" s="536"/>
      <c r="G29" s="532"/>
      <c r="H29" s="537"/>
      <c r="I29" s="592">
        <f>SUM(I11:I27)</f>
        <v>122865</v>
      </c>
      <c r="J29" s="506"/>
      <c r="L29" s="508"/>
    </row>
    <row r="30" spans="1:12" s="507" customFormat="1" ht="20.100000000000001" customHeight="1">
      <c r="A30" s="500"/>
      <c r="B30" s="576" t="s">
        <v>340</v>
      </c>
      <c r="C30" s="529"/>
      <c r="D30" s="528"/>
      <c r="E30" s="530"/>
      <c r="F30" s="536"/>
      <c r="G30" s="537"/>
      <c r="H30" s="537"/>
      <c r="I30" s="593"/>
      <c r="J30" s="506"/>
      <c r="L30" s="508"/>
    </row>
    <row r="31" spans="1:12" ht="20.100000000000001" customHeight="1">
      <c r="A31" s="500"/>
      <c r="B31" s="590" t="s">
        <v>367</v>
      </c>
      <c r="C31" s="594"/>
      <c r="D31" s="585"/>
      <c r="E31" s="595"/>
      <c r="F31" s="587"/>
      <c r="G31" s="596"/>
      <c r="H31" s="596"/>
      <c r="I31" s="589"/>
      <c r="J31" s="506"/>
    </row>
    <row r="32" spans="1:12" ht="20.100000000000001" customHeight="1">
      <c r="A32" s="500"/>
      <c r="B32" s="590" t="s">
        <v>368</v>
      </c>
      <c r="C32" s="594">
        <v>31</v>
      </c>
      <c r="D32" s="585" t="s">
        <v>113</v>
      </c>
      <c r="E32" s="595">
        <v>500</v>
      </c>
      <c r="F32" s="587">
        <f t="shared" ref="F32" si="0">SUM(C32*E32)</f>
        <v>15500</v>
      </c>
      <c r="G32" s="596">
        <v>115</v>
      </c>
      <c r="H32" s="596">
        <f t="shared" ref="H32" si="1">SUM(C32*G32)</f>
        <v>3565</v>
      </c>
      <c r="I32" s="589">
        <f>SUM(F32+H32)</f>
        <v>19065</v>
      </c>
      <c r="J32" s="506"/>
    </row>
    <row r="33" spans="1:14" ht="20.100000000000001" customHeight="1">
      <c r="A33" s="500"/>
      <c r="B33" s="590" t="s">
        <v>367</v>
      </c>
      <c r="C33" s="594"/>
      <c r="D33" s="585"/>
      <c r="E33" s="595"/>
      <c r="F33" s="587"/>
      <c r="G33" s="596"/>
      <c r="H33" s="596"/>
      <c r="I33" s="589"/>
      <c r="J33" s="506"/>
      <c r="N33" s="485" t="s">
        <v>9</v>
      </c>
    </row>
    <row r="34" spans="1:14" ht="20.100000000000001" customHeight="1">
      <c r="A34" s="500"/>
      <c r="B34" s="590" t="s">
        <v>369</v>
      </c>
      <c r="C34" s="594">
        <v>34</v>
      </c>
      <c r="D34" s="585" t="s">
        <v>113</v>
      </c>
      <c r="E34" s="595">
        <v>600</v>
      </c>
      <c r="F34" s="587">
        <f t="shared" ref="F34" si="2">SUM(C34*E34)</f>
        <v>20400</v>
      </c>
      <c r="G34" s="596">
        <v>115</v>
      </c>
      <c r="H34" s="596">
        <f t="shared" ref="H34" si="3">SUM(C34*G34)</f>
        <v>3910</v>
      </c>
      <c r="I34" s="589">
        <f>SUM(F34+H34)</f>
        <v>24310</v>
      </c>
      <c r="J34" s="506"/>
    </row>
    <row r="35" spans="1:14" ht="20.100000000000001" customHeight="1">
      <c r="A35" s="500"/>
      <c r="B35" s="590" t="s">
        <v>370</v>
      </c>
      <c r="C35" s="594"/>
      <c r="D35" s="585"/>
      <c r="E35" s="595"/>
      <c r="F35" s="587"/>
      <c r="G35" s="596"/>
      <c r="H35" s="596"/>
      <c r="I35" s="589"/>
      <c r="J35" s="506"/>
    </row>
    <row r="36" spans="1:14" ht="20.100000000000001" customHeight="1">
      <c r="A36" s="500"/>
      <c r="B36" s="590" t="s">
        <v>371</v>
      </c>
      <c r="C36" s="594">
        <v>12</v>
      </c>
      <c r="D36" s="585" t="s">
        <v>113</v>
      </c>
      <c r="E36" s="595">
        <v>800</v>
      </c>
      <c r="F36" s="587">
        <f t="shared" ref="F36:F38" si="4">SUM(C36*E36)</f>
        <v>9600</v>
      </c>
      <c r="G36" s="596">
        <v>115</v>
      </c>
      <c r="H36" s="596">
        <f t="shared" ref="H36:H38" si="5">SUM(C36*G36)</f>
        <v>1380</v>
      </c>
      <c r="I36" s="589">
        <f>SUM(F36+H36)</f>
        <v>10980</v>
      </c>
      <c r="J36" s="506"/>
    </row>
    <row r="37" spans="1:14" ht="20.100000000000001" customHeight="1">
      <c r="A37" s="500"/>
      <c r="B37" s="597" t="s">
        <v>372</v>
      </c>
      <c r="C37" s="598">
        <v>17</v>
      </c>
      <c r="D37" s="578" t="s">
        <v>113</v>
      </c>
      <c r="E37" s="599">
        <v>1500</v>
      </c>
      <c r="F37" s="600">
        <f t="shared" si="4"/>
        <v>25500</v>
      </c>
      <c r="G37" s="601">
        <v>165</v>
      </c>
      <c r="H37" s="601">
        <f t="shared" si="5"/>
        <v>2805</v>
      </c>
      <c r="I37" s="522">
        <f>SUM(F37+H37)</f>
        <v>28305</v>
      </c>
      <c r="J37" s="506"/>
    </row>
    <row r="38" spans="1:14" ht="20.100000000000001" customHeight="1">
      <c r="A38" s="500"/>
      <c r="B38" s="597" t="s">
        <v>373</v>
      </c>
      <c r="C38" s="598">
        <v>6</v>
      </c>
      <c r="D38" s="578" t="s">
        <v>113</v>
      </c>
      <c r="E38" s="599">
        <v>3000</v>
      </c>
      <c r="F38" s="600">
        <f t="shared" si="4"/>
        <v>18000</v>
      </c>
      <c r="G38" s="601">
        <v>200</v>
      </c>
      <c r="H38" s="601">
        <f t="shared" si="5"/>
        <v>1200</v>
      </c>
      <c r="I38" s="522">
        <f>SUM(F38+H38)</f>
        <v>19200</v>
      </c>
      <c r="J38" s="506"/>
    </row>
    <row r="39" spans="1:14" ht="20.100000000000001" customHeight="1">
      <c r="A39" s="500"/>
      <c r="B39" s="590" t="s">
        <v>374</v>
      </c>
      <c r="C39" s="594">
        <v>47</v>
      </c>
      <c r="D39" s="585" t="s">
        <v>113</v>
      </c>
      <c r="E39" s="595">
        <v>60</v>
      </c>
      <c r="F39" s="587">
        <f t="shared" ref="F39:F41" si="6">E39*C39</f>
        <v>2820</v>
      </c>
      <c r="G39" s="596">
        <v>80</v>
      </c>
      <c r="H39" s="596">
        <f t="shared" ref="H39:H41" si="7">G39*C39</f>
        <v>3760</v>
      </c>
      <c r="I39" s="589">
        <f>H39+F39</f>
        <v>6580</v>
      </c>
      <c r="J39" s="506"/>
    </row>
    <row r="40" spans="1:14" ht="20.100000000000001" customHeight="1">
      <c r="A40" s="500"/>
      <c r="B40" s="590" t="s">
        <v>805</v>
      </c>
      <c r="C40" s="594">
        <v>6</v>
      </c>
      <c r="D40" s="585" t="s">
        <v>113</v>
      </c>
      <c r="E40" s="595">
        <v>350</v>
      </c>
      <c r="F40" s="587">
        <f t="shared" si="6"/>
        <v>2100</v>
      </c>
      <c r="G40" s="596">
        <v>110</v>
      </c>
      <c r="H40" s="596">
        <f t="shared" si="7"/>
        <v>660</v>
      </c>
      <c r="I40" s="589">
        <f>H40+F40</f>
        <v>2760</v>
      </c>
      <c r="J40" s="506"/>
    </row>
    <row r="41" spans="1:14" s="507" customFormat="1" ht="20.100000000000001" customHeight="1">
      <c r="A41" s="500"/>
      <c r="B41" s="590" t="s">
        <v>375</v>
      </c>
      <c r="C41" s="594">
        <v>6</v>
      </c>
      <c r="D41" s="585" t="s">
        <v>113</v>
      </c>
      <c r="E41" s="595">
        <v>96</v>
      </c>
      <c r="F41" s="587">
        <f t="shared" si="6"/>
        <v>576</v>
      </c>
      <c r="G41" s="596">
        <v>85</v>
      </c>
      <c r="H41" s="596">
        <f t="shared" si="7"/>
        <v>510</v>
      </c>
      <c r="I41" s="589">
        <f>H41+F41</f>
        <v>1086</v>
      </c>
      <c r="J41" s="506"/>
      <c r="L41" s="508"/>
    </row>
    <row r="42" spans="1:14" s="507" customFormat="1" ht="20.100000000000001" customHeight="1">
      <c r="A42" s="554"/>
      <c r="B42" s="590" t="s">
        <v>376</v>
      </c>
      <c r="C42" s="594"/>
      <c r="D42" s="585"/>
      <c r="E42" s="595"/>
      <c r="F42" s="587"/>
      <c r="G42" s="596"/>
      <c r="H42" s="596"/>
      <c r="I42" s="589"/>
      <c r="J42" s="506"/>
      <c r="L42" s="508"/>
    </row>
    <row r="43" spans="1:14" ht="20.100000000000001" customHeight="1">
      <c r="A43" s="554"/>
      <c r="B43" s="590" t="s">
        <v>377</v>
      </c>
      <c r="C43" s="594">
        <v>14</v>
      </c>
      <c r="D43" s="585" t="s">
        <v>113</v>
      </c>
      <c r="E43" s="595">
        <v>160</v>
      </c>
      <c r="F43" s="587">
        <f t="shared" ref="F43" si="8">E43*C43</f>
        <v>2240</v>
      </c>
      <c r="G43" s="596">
        <v>80</v>
      </c>
      <c r="H43" s="596">
        <f t="shared" ref="H43" si="9">G43*C43</f>
        <v>1120</v>
      </c>
      <c r="I43" s="589">
        <f>H43+F43</f>
        <v>3360</v>
      </c>
      <c r="J43" s="506"/>
      <c r="K43" s="556"/>
    </row>
    <row r="44" spans="1:14" ht="20.100000000000001" customHeight="1">
      <c r="A44" s="554"/>
      <c r="B44" s="590" t="s">
        <v>376</v>
      </c>
      <c r="C44" s="594"/>
      <c r="D44" s="585"/>
      <c r="E44" s="595"/>
      <c r="F44" s="587"/>
      <c r="G44" s="596"/>
      <c r="H44" s="596"/>
      <c r="I44" s="589"/>
      <c r="J44" s="506"/>
      <c r="K44" s="556"/>
    </row>
    <row r="45" spans="1:14" ht="20.100000000000001" customHeight="1">
      <c r="A45" s="554"/>
      <c r="B45" s="590" t="s">
        <v>378</v>
      </c>
      <c r="C45" s="594">
        <v>4</v>
      </c>
      <c r="D45" s="585" t="s">
        <v>113</v>
      </c>
      <c r="E45" s="595">
        <v>510</v>
      </c>
      <c r="F45" s="587">
        <f t="shared" ref="F45:F47" si="10">E45*C45</f>
        <v>2040</v>
      </c>
      <c r="G45" s="596">
        <v>110</v>
      </c>
      <c r="H45" s="596">
        <f t="shared" ref="H45:H47" si="11">G45*C45</f>
        <v>440</v>
      </c>
      <c r="I45" s="589">
        <f>H45+F45</f>
        <v>2480</v>
      </c>
      <c r="J45" s="506"/>
      <c r="K45" s="556"/>
    </row>
    <row r="46" spans="1:14" ht="20.100000000000001" customHeight="1">
      <c r="A46" s="554"/>
      <c r="B46" s="590" t="s">
        <v>379</v>
      </c>
      <c r="C46" s="594">
        <v>91</v>
      </c>
      <c r="D46" s="585" t="s">
        <v>113</v>
      </c>
      <c r="E46" s="595">
        <v>200</v>
      </c>
      <c r="F46" s="587">
        <f t="shared" si="10"/>
        <v>18200</v>
      </c>
      <c r="G46" s="596">
        <v>90</v>
      </c>
      <c r="H46" s="596">
        <f t="shared" si="11"/>
        <v>8190</v>
      </c>
      <c r="I46" s="589">
        <f>H46+F46</f>
        <v>26390</v>
      </c>
      <c r="J46" s="506"/>
      <c r="K46" s="556"/>
    </row>
    <row r="47" spans="1:14" ht="20.100000000000001" customHeight="1">
      <c r="A47" s="554"/>
      <c r="B47" s="590" t="s">
        <v>380</v>
      </c>
      <c r="C47" s="594">
        <v>6</v>
      </c>
      <c r="D47" s="585" t="s">
        <v>113</v>
      </c>
      <c r="E47" s="595">
        <v>100</v>
      </c>
      <c r="F47" s="587">
        <f t="shared" si="10"/>
        <v>600</v>
      </c>
      <c r="G47" s="596">
        <v>90</v>
      </c>
      <c r="H47" s="596">
        <f t="shared" si="11"/>
        <v>540</v>
      </c>
      <c r="I47" s="589">
        <f>H47+F47</f>
        <v>1140</v>
      </c>
      <c r="J47" s="506"/>
      <c r="K47" s="556"/>
    </row>
    <row r="48" spans="1:14" ht="20.100000000000001" customHeight="1">
      <c r="A48" s="554"/>
      <c r="B48" s="581"/>
      <c r="C48" s="584"/>
      <c r="D48" s="585"/>
      <c r="E48" s="586"/>
      <c r="F48" s="587"/>
      <c r="G48" s="602"/>
      <c r="H48" s="588"/>
      <c r="I48" s="589"/>
      <c r="J48" s="506"/>
      <c r="K48" s="556"/>
    </row>
    <row r="49" spans="1:13" ht="20.100000000000001" customHeight="1">
      <c r="A49" s="554"/>
      <c r="B49" s="514" t="s">
        <v>9</v>
      </c>
      <c r="C49" s="529"/>
      <c r="D49" s="528"/>
      <c r="E49" s="521"/>
      <c r="F49" s="521"/>
      <c r="G49" s="564"/>
      <c r="H49" s="526"/>
      <c r="I49" s="517"/>
      <c r="J49" s="506"/>
      <c r="K49" s="556"/>
    </row>
    <row r="50" spans="1:13" ht="20.100000000000001" customHeight="1">
      <c r="A50" s="554"/>
      <c r="B50" s="528" t="s">
        <v>18</v>
      </c>
      <c r="C50" s="529"/>
      <c r="D50" s="528"/>
      <c r="E50" s="530"/>
      <c r="F50" s="591">
        <f>SUM(F31:F49)</f>
        <v>117576</v>
      </c>
      <c r="G50" s="532"/>
      <c r="H50" s="591">
        <f>SUM(H31:H49)</f>
        <v>28080</v>
      </c>
      <c r="I50" s="533"/>
      <c r="J50" s="506"/>
      <c r="K50" s="556">
        <f>+H50+F50</f>
        <v>145656</v>
      </c>
    </row>
    <row r="51" spans="1:13" ht="20.100000000000001" customHeight="1">
      <c r="A51" s="557"/>
      <c r="B51" s="500" t="s">
        <v>53</v>
      </c>
      <c r="C51" s="529"/>
      <c r="D51" s="528"/>
      <c r="E51" s="530"/>
      <c r="F51" s="536"/>
      <c r="G51" s="532"/>
      <c r="H51" s="558"/>
      <c r="I51" s="591">
        <f>SUM(I31:I50)</f>
        <v>145656</v>
      </c>
      <c r="J51" s="506"/>
      <c r="M51" s="485" t="s">
        <v>9</v>
      </c>
    </row>
    <row r="52" spans="1:13" s="507" customFormat="1" ht="20.100000000000001" customHeight="1">
      <c r="A52" s="500"/>
      <c r="B52" s="576" t="s">
        <v>340</v>
      </c>
      <c r="C52" s="529"/>
      <c r="D52" s="528"/>
      <c r="E52" s="530"/>
      <c r="F52" s="536"/>
      <c r="G52" s="537"/>
      <c r="H52" s="537"/>
      <c r="I52" s="593"/>
      <c r="J52" s="506"/>
      <c r="L52" s="508"/>
    </row>
    <row r="53" spans="1:13" ht="20.100000000000001" customHeight="1">
      <c r="A53" s="500"/>
      <c r="B53" s="581" t="s">
        <v>273</v>
      </c>
      <c r="C53" s="584">
        <v>3</v>
      </c>
      <c r="D53" s="585" t="s">
        <v>113</v>
      </c>
      <c r="E53" s="586">
        <v>680</v>
      </c>
      <c r="F53" s="587">
        <f t="shared" ref="F53" si="12">E53*C53</f>
        <v>2040</v>
      </c>
      <c r="G53" s="588">
        <v>90</v>
      </c>
      <c r="H53" s="588">
        <f t="shared" ref="H53" si="13">G53*C53</f>
        <v>270</v>
      </c>
      <c r="I53" s="589">
        <f>H53+F53</f>
        <v>2310</v>
      </c>
      <c r="J53" s="506"/>
    </row>
    <row r="54" spans="1:13" ht="20.100000000000001" customHeight="1">
      <c r="A54" s="500"/>
      <c r="B54" s="514" t="s">
        <v>381</v>
      </c>
      <c r="C54" s="528">
        <v>13</v>
      </c>
      <c r="D54" s="603" t="s">
        <v>113</v>
      </c>
      <c r="E54" s="604">
        <v>592</v>
      </c>
      <c r="F54" s="605">
        <f t="shared" ref="F54:F55" si="14">SUM(C54*E54)</f>
        <v>7696</v>
      </c>
      <c r="G54" s="596">
        <v>200</v>
      </c>
      <c r="H54" s="596">
        <f t="shared" ref="H54:H55" si="15">SUM(C54*G54)</f>
        <v>2600</v>
      </c>
      <c r="I54" s="589">
        <f>SUM(F54+H54)</f>
        <v>10296</v>
      </c>
      <c r="J54" s="506"/>
    </row>
    <row r="55" spans="1:13" ht="20.100000000000001" customHeight="1">
      <c r="A55" s="500"/>
      <c r="B55" s="514" t="s">
        <v>382</v>
      </c>
      <c r="C55" s="528">
        <v>4</v>
      </c>
      <c r="D55" s="603" t="s">
        <v>113</v>
      </c>
      <c r="E55" s="604">
        <v>688</v>
      </c>
      <c r="F55" s="605">
        <f t="shared" si="14"/>
        <v>2752</v>
      </c>
      <c r="G55" s="596">
        <v>200</v>
      </c>
      <c r="H55" s="596">
        <f t="shared" si="15"/>
        <v>800</v>
      </c>
      <c r="I55" s="589">
        <f>SUM(F55+H55)</f>
        <v>3552</v>
      </c>
      <c r="J55" s="506"/>
    </row>
    <row r="56" spans="1:13" ht="20.100000000000001" customHeight="1">
      <c r="A56" s="500"/>
      <c r="B56" s="606" t="s">
        <v>275</v>
      </c>
      <c r="C56" s="528"/>
      <c r="D56" s="528"/>
      <c r="E56" s="561"/>
      <c r="F56" s="561"/>
      <c r="G56" s="561"/>
      <c r="H56" s="561"/>
      <c r="I56" s="607"/>
      <c r="J56" s="506"/>
    </row>
    <row r="57" spans="1:13" ht="20.100000000000001" customHeight="1">
      <c r="A57" s="500"/>
      <c r="B57" s="608" t="s">
        <v>276</v>
      </c>
      <c r="C57" s="584"/>
      <c r="D57" s="585"/>
      <c r="E57" s="586"/>
      <c r="F57" s="588"/>
      <c r="G57" s="586"/>
      <c r="H57" s="588"/>
      <c r="I57" s="589"/>
      <c r="J57" s="506"/>
    </row>
    <row r="58" spans="1:13" ht="20.100000000000001" customHeight="1">
      <c r="A58" s="500"/>
      <c r="B58" s="609" t="s">
        <v>309</v>
      </c>
      <c r="C58" s="584"/>
      <c r="D58" s="585"/>
      <c r="E58" s="586"/>
      <c r="F58" s="586"/>
      <c r="G58" s="586"/>
      <c r="H58" s="586"/>
      <c r="I58" s="586"/>
      <c r="J58" s="506"/>
    </row>
    <row r="59" spans="1:13" ht="20.100000000000001" customHeight="1">
      <c r="A59" s="500"/>
      <c r="B59" s="608" t="s">
        <v>319</v>
      </c>
      <c r="C59" s="584"/>
      <c r="D59" s="585"/>
      <c r="E59" s="588"/>
      <c r="F59" s="586"/>
      <c r="G59" s="610"/>
      <c r="H59" s="611"/>
      <c r="I59" s="589"/>
      <c r="J59" s="506"/>
    </row>
    <row r="60" spans="1:13" ht="20.100000000000001" customHeight="1">
      <c r="A60" s="500"/>
      <c r="B60" s="608" t="s">
        <v>383</v>
      </c>
      <c r="C60" s="584"/>
      <c r="D60" s="585"/>
      <c r="E60" s="588"/>
      <c r="F60" s="586"/>
      <c r="G60" s="610"/>
      <c r="H60" s="611"/>
      <c r="I60" s="589"/>
      <c r="J60" s="506"/>
    </row>
    <row r="61" spans="1:13" s="507" customFormat="1" ht="20.100000000000001" customHeight="1">
      <c r="A61" s="500"/>
      <c r="B61" s="608" t="s">
        <v>384</v>
      </c>
      <c r="C61" s="584"/>
      <c r="D61" s="585"/>
      <c r="E61" s="588"/>
      <c r="F61" s="586"/>
      <c r="G61" s="610"/>
      <c r="H61" s="611"/>
      <c r="I61" s="589"/>
      <c r="J61" s="506"/>
      <c r="L61" s="508"/>
    </row>
    <row r="62" spans="1:13" s="507" customFormat="1" ht="20.100000000000001" customHeight="1">
      <c r="A62" s="554"/>
      <c r="B62" s="608" t="s">
        <v>385</v>
      </c>
      <c r="C62" s="584">
        <v>1</v>
      </c>
      <c r="D62" s="585" t="s">
        <v>113</v>
      </c>
      <c r="E62" s="586">
        <v>100980</v>
      </c>
      <c r="F62" s="586">
        <f>SUM(C62*E62)</f>
        <v>100980</v>
      </c>
      <c r="G62" s="586">
        <v>12000</v>
      </c>
      <c r="H62" s="586">
        <f>SUM(C62*G62)</f>
        <v>12000</v>
      </c>
      <c r="I62" s="586">
        <f>SUM(F62+H62)</f>
        <v>112980</v>
      </c>
      <c r="J62" s="506"/>
      <c r="L62" s="508"/>
    </row>
    <row r="63" spans="1:13" ht="20.100000000000001" customHeight="1">
      <c r="A63" s="554"/>
      <c r="B63" s="590" t="s">
        <v>386</v>
      </c>
      <c r="C63" s="594"/>
      <c r="D63" s="585"/>
      <c r="E63" s="596"/>
      <c r="F63" s="596"/>
      <c r="G63" s="596"/>
      <c r="H63" s="596"/>
      <c r="I63" s="589"/>
      <c r="J63" s="506"/>
      <c r="K63" s="556"/>
    </row>
    <row r="64" spans="1:13" ht="20.100000000000001" customHeight="1">
      <c r="A64" s="554"/>
      <c r="B64" s="514" t="s">
        <v>387</v>
      </c>
      <c r="C64" s="594"/>
      <c r="D64" s="585"/>
      <c r="E64" s="596"/>
      <c r="F64" s="596"/>
      <c r="G64" s="612"/>
      <c r="H64" s="612"/>
      <c r="I64" s="589"/>
      <c r="J64" s="506"/>
      <c r="K64" s="556"/>
    </row>
    <row r="65" spans="1:14" ht="20.100000000000001" customHeight="1">
      <c r="A65" s="554"/>
      <c r="B65" s="590" t="s">
        <v>388</v>
      </c>
      <c r="C65" s="594"/>
      <c r="D65" s="585"/>
      <c r="E65" s="596"/>
      <c r="F65" s="596"/>
      <c r="G65" s="612"/>
      <c r="H65" s="612"/>
      <c r="I65" s="589"/>
      <c r="J65" s="506"/>
      <c r="K65" s="556"/>
    </row>
    <row r="66" spans="1:14" ht="20.100000000000001" customHeight="1">
      <c r="A66" s="554"/>
      <c r="B66" s="613" t="s">
        <v>770</v>
      </c>
      <c r="C66" s="598"/>
      <c r="D66" s="578"/>
      <c r="E66" s="601"/>
      <c r="F66" s="601"/>
      <c r="G66" s="614"/>
      <c r="H66" s="614"/>
      <c r="I66" s="522"/>
      <c r="J66" s="506"/>
      <c r="K66" s="556"/>
      <c r="L66" s="470" t="s">
        <v>9</v>
      </c>
    </row>
    <row r="67" spans="1:14" ht="20.100000000000001" customHeight="1">
      <c r="A67" s="554"/>
      <c r="B67" s="514" t="s">
        <v>389</v>
      </c>
      <c r="C67" s="598"/>
      <c r="D67" s="578"/>
      <c r="E67" s="601"/>
      <c r="F67" s="601"/>
      <c r="G67" s="596"/>
      <c r="H67" s="596"/>
      <c r="I67" s="615"/>
      <c r="J67" s="506"/>
      <c r="K67" s="556"/>
    </row>
    <row r="68" spans="1:14" ht="20.100000000000001" customHeight="1">
      <c r="A68" s="554"/>
      <c r="B68" s="613" t="s">
        <v>390</v>
      </c>
      <c r="C68" s="598"/>
      <c r="D68" s="578"/>
      <c r="E68" s="601"/>
      <c r="F68" s="601"/>
      <c r="G68" s="596"/>
      <c r="H68" s="596"/>
      <c r="I68" s="615"/>
      <c r="J68" s="506"/>
      <c r="K68" s="556"/>
    </row>
    <row r="69" spans="1:14" ht="20.100000000000001" customHeight="1">
      <c r="A69" s="554"/>
      <c r="B69" s="597" t="s">
        <v>391</v>
      </c>
      <c r="C69" s="616">
        <v>1</v>
      </c>
      <c r="D69" s="617" t="s">
        <v>113</v>
      </c>
      <c r="E69" s="618">
        <v>2200</v>
      </c>
      <c r="F69" s="619">
        <f>C69*E69</f>
        <v>2200</v>
      </c>
      <c r="G69" s="620">
        <v>800</v>
      </c>
      <c r="H69" s="621">
        <f>SUM(C69*G69)</f>
        <v>800</v>
      </c>
      <c r="I69" s="565">
        <f>SUM(F69+H69)</f>
        <v>3000</v>
      </c>
      <c r="J69" s="506"/>
      <c r="K69" s="556"/>
    </row>
    <row r="70" spans="1:14" ht="20.100000000000001" customHeight="1">
      <c r="A70" s="554"/>
      <c r="B70" s="622"/>
      <c r="C70" s="584"/>
      <c r="D70" s="585"/>
      <c r="E70" s="588"/>
      <c r="F70" s="586"/>
      <c r="G70" s="623"/>
      <c r="H70" s="611"/>
      <c r="I70" s="589"/>
      <c r="J70" s="506"/>
      <c r="K70" s="556"/>
    </row>
    <row r="71" spans="1:14" ht="20.100000000000001" customHeight="1">
      <c r="A71" s="554"/>
      <c r="B71" s="624"/>
      <c r="C71" s="584"/>
      <c r="D71" s="585"/>
      <c r="E71" s="588"/>
      <c r="F71" s="586"/>
      <c r="G71" s="623"/>
      <c r="H71" s="611"/>
      <c r="I71" s="589"/>
      <c r="J71" s="506"/>
      <c r="K71" s="556"/>
    </row>
    <row r="72" spans="1:14" ht="20.100000000000001" customHeight="1">
      <c r="A72" s="554"/>
      <c r="B72" s="528" t="s">
        <v>18</v>
      </c>
      <c r="C72" s="529"/>
      <c r="D72" s="528"/>
      <c r="E72" s="530"/>
      <c r="F72" s="591">
        <f>SUM(F52:F70)</f>
        <v>115668</v>
      </c>
      <c r="G72" s="532"/>
      <c r="H72" s="591">
        <f>SUM(H52:H69)</f>
        <v>16470</v>
      </c>
      <c r="I72" s="533"/>
      <c r="J72" s="506"/>
      <c r="K72" s="556">
        <f>+H72+F72</f>
        <v>132138</v>
      </c>
    </row>
    <row r="73" spans="1:14" ht="20.100000000000001" customHeight="1">
      <c r="A73" s="557"/>
      <c r="B73" s="500" t="s">
        <v>53</v>
      </c>
      <c r="C73" s="529"/>
      <c r="D73" s="528"/>
      <c r="E73" s="530"/>
      <c r="F73" s="536"/>
      <c r="G73" s="532"/>
      <c r="H73" s="558"/>
      <c r="I73" s="591">
        <f>SUM(I52:I70)</f>
        <v>132138</v>
      </c>
      <c r="J73" s="506"/>
    </row>
    <row r="74" spans="1:14" s="507" customFormat="1" ht="20.100000000000001" customHeight="1">
      <c r="A74" s="500"/>
      <c r="B74" s="576" t="s">
        <v>340</v>
      </c>
      <c r="C74" s="584"/>
      <c r="D74" s="585"/>
      <c r="E74" s="588"/>
      <c r="F74" s="586"/>
      <c r="G74" s="610"/>
      <c r="H74" s="611"/>
      <c r="I74" s="589"/>
      <c r="J74" s="506"/>
      <c r="L74" s="508"/>
    </row>
    <row r="75" spans="1:14" s="507" customFormat="1" ht="20.100000000000001" customHeight="1">
      <c r="A75" s="500"/>
      <c r="B75" s="581" t="s">
        <v>799</v>
      </c>
      <c r="C75" s="584"/>
      <c r="D75" s="585"/>
      <c r="E75" s="588"/>
      <c r="F75" s="586"/>
      <c r="G75" s="610"/>
      <c r="H75" s="611"/>
      <c r="I75" s="589"/>
      <c r="J75" s="506"/>
      <c r="K75" s="534"/>
      <c r="L75" s="582"/>
      <c r="M75" s="511"/>
      <c r="N75" s="511"/>
    </row>
    <row r="76" spans="1:14" s="507" customFormat="1" ht="20.100000000000001" customHeight="1">
      <c r="A76" s="500"/>
      <c r="B76" s="581" t="s">
        <v>278</v>
      </c>
      <c r="C76" s="584"/>
      <c r="D76" s="585"/>
      <c r="E76" s="588"/>
      <c r="F76" s="586"/>
      <c r="G76" s="610"/>
      <c r="H76" s="611"/>
      <c r="I76" s="589"/>
      <c r="J76" s="506"/>
      <c r="K76" s="534"/>
      <c r="L76" s="582"/>
      <c r="M76" s="511"/>
      <c r="N76" s="511"/>
    </row>
    <row r="77" spans="1:14" s="507" customFormat="1" ht="20.100000000000001" customHeight="1">
      <c r="A77" s="500"/>
      <c r="B77" s="613" t="s">
        <v>800</v>
      </c>
      <c r="C77" s="584">
        <v>1</v>
      </c>
      <c r="D77" s="585" t="s">
        <v>113</v>
      </c>
      <c r="E77" s="588">
        <v>11550</v>
      </c>
      <c r="F77" s="586">
        <f>C77*E77</f>
        <v>11550</v>
      </c>
      <c r="G77" s="545">
        <v>1500</v>
      </c>
      <c r="H77" s="625">
        <f>C77*G77</f>
        <v>1500</v>
      </c>
      <c r="I77" s="589">
        <f>SUM(F77+H77)</f>
        <v>13050</v>
      </c>
      <c r="J77" s="506"/>
      <c r="K77" s="534"/>
      <c r="L77" s="582"/>
      <c r="M77" s="511"/>
      <c r="N77" s="511"/>
    </row>
    <row r="78" spans="1:14" s="507" customFormat="1" ht="20.100000000000001" customHeight="1">
      <c r="A78" s="500"/>
      <c r="B78" s="622" t="s">
        <v>277</v>
      </c>
      <c r="C78" s="626">
        <v>12</v>
      </c>
      <c r="D78" s="585" t="s">
        <v>113</v>
      </c>
      <c r="E78" s="588">
        <v>158</v>
      </c>
      <c r="F78" s="586">
        <f>C78*E78</f>
        <v>1896</v>
      </c>
      <c r="G78" s="610" t="s">
        <v>95</v>
      </c>
      <c r="H78" s="610" t="s">
        <v>95</v>
      </c>
      <c r="I78" s="589">
        <f>SUM(F78)</f>
        <v>1896</v>
      </c>
      <c r="J78" s="506"/>
      <c r="K78" s="534"/>
      <c r="L78" s="508"/>
    </row>
    <row r="79" spans="1:14" ht="20.100000000000001" customHeight="1">
      <c r="A79" s="500"/>
      <c r="B79" s="622" t="s">
        <v>279</v>
      </c>
      <c r="C79" s="626">
        <v>18</v>
      </c>
      <c r="D79" s="585" t="s">
        <v>113</v>
      </c>
      <c r="E79" s="588">
        <v>158</v>
      </c>
      <c r="F79" s="586">
        <f>C79*E79</f>
        <v>2844</v>
      </c>
      <c r="G79" s="610" t="s">
        <v>95</v>
      </c>
      <c r="H79" s="610" t="s">
        <v>95</v>
      </c>
      <c r="I79" s="589">
        <f>SUM(F79)</f>
        <v>2844</v>
      </c>
      <c r="J79" s="506"/>
    </row>
    <row r="80" spans="1:14" ht="20.100000000000001" customHeight="1">
      <c r="A80" s="500"/>
      <c r="B80" s="581" t="s">
        <v>801</v>
      </c>
      <c r="C80" s="584"/>
      <c r="D80" s="585"/>
      <c r="E80" s="588"/>
      <c r="F80" s="586"/>
      <c r="G80" s="610"/>
      <c r="H80" s="611"/>
      <c r="I80" s="589"/>
      <c r="J80" s="506"/>
      <c r="N80" s="485" t="s">
        <v>9</v>
      </c>
    </row>
    <row r="81" spans="1:14" ht="20.100000000000001" customHeight="1">
      <c r="A81" s="500"/>
      <c r="B81" s="581" t="s">
        <v>392</v>
      </c>
      <c r="C81" s="584"/>
      <c r="D81" s="585"/>
      <c r="E81" s="588"/>
      <c r="F81" s="586"/>
      <c r="G81" s="610"/>
      <c r="H81" s="611"/>
      <c r="I81" s="589"/>
      <c r="J81" s="506"/>
    </row>
    <row r="82" spans="1:14" ht="20.100000000000001" customHeight="1">
      <c r="A82" s="500"/>
      <c r="B82" s="613" t="s">
        <v>800</v>
      </c>
      <c r="C82" s="584">
        <v>1</v>
      </c>
      <c r="D82" s="585" t="s">
        <v>113</v>
      </c>
      <c r="E82" s="588">
        <v>10500</v>
      </c>
      <c r="F82" s="586">
        <f>C82*E82</f>
        <v>10500</v>
      </c>
      <c r="G82" s="545">
        <v>1000</v>
      </c>
      <c r="H82" s="625">
        <v>1000</v>
      </c>
      <c r="I82" s="589">
        <f>SUM(E82+H82)</f>
        <v>11500</v>
      </c>
      <c r="J82" s="506"/>
    </row>
    <row r="83" spans="1:14" ht="20.100000000000001" customHeight="1">
      <c r="A83" s="554"/>
      <c r="B83" s="622" t="s">
        <v>277</v>
      </c>
      <c r="C83" s="626">
        <v>8</v>
      </c>
      <c r="D83" s="585" t="s">
        <v>113</v>
      </c>
      <c r="E83" s="588">
        <v>158</v>
      </c>
      <c r="F83" s="586">
        <f>C83*E83</f>
        <v>1264</v>
      </c>
      <c r="G83" s="610" t="s">
        <v>95</v>
      </c>
      <c r="H83" s="610" t="s">
        <v>95</v>
      </c>
      <c r="I83" s="589">
        <f>SUM(F83)</f>
        <v>1264</v>
      </c>
      <c r="J83" s="506"/>
    </row>
    <row r="84" spans="1:14" ht="20.100000000000001" customHeight="1">
      <c r="A84" s="554"/>
      <c r="B84" s="622" t="s">
        <v>279</v>
      </c>
      <c r="C84" s="626">
        <v>10</v>
      </c>
      <c r="D84" s="585" t="s">
        <v>113</v>
      </c>
      <c r="E84" s="588">
        <v>158</v>
      </c>
      <c r="F84" s="586">
        <f>C84*E84</f>
        <v>1580</v>
      </c>
      <c r="G84" s="610" t="s">
        <v>95</v>
      </c>
      <c r="H84" s="610" t="s">
        <v>95</v>
      </c>
      <c r="I84" s="589">
        <f>SUM(F84)</f>
        <v>1580</v>
      </c>
      <c r="J84" s="506"/>
    </row>
    <row r="85" spans="1:14" ht="20.100000000000001" customHeight="1">
      <c r="A85" s="554"/>
      <c r="B85" s="581" t="s">
        <v>802</v>
      </c>
      <c r="C85" s="584"/>
      <c r="D85" s="585"/>
      <c r="E85" s="588"/>
      <c r="F85" s="586"/>
      <c r="G85" s="610"/>
      <c r="H85" s="611"/>
      <c r="I85" s="589"/>
      <c r="J85" s="506"/>
    </row>
    <row r="86" spans="1:14" ht="20.100000000000001" customHeight="1">
      <c r="A86" s="554"/>
      <c r="B86" s="581" t="s">
        <v>392</v>
      </c>
      <c r="C86" s="584"/>
      <c r="D86" s="585"/>
      <c r="E86" s="588"/>
      <c r="F86" s="586"/>
      <c r="G86" s="610"/>
      <c r="H86" s="611"/>
      <c r="I86" s="589"/>
      <c r="J86" s="506"/>
      <c r="N86" s="485" t="s">
        <v>9</v>
      </c>
    </row>
    <row r="87" spans="1:14" ht="20.100000000000001" customHeight="1">
      <c r="A87" s="554"/>
      <c r="B87" s="613" t="s">
        <v>803</v>
      </c>
      <c r="C87" s="584">
        <v>1</v>
      </c>
      <c r="D87" s="585" t="s">
        <v>113</v>
      </c>
      <c r="E87" s="588">
        <v>10500</v>
      </c>
      <c r="F87" s="586">
        <f>C87*E87</f>
        <v>10500</v>
      </c>
      <c r="G87" s="545">
        <v>1000</v>
      </c>
      <c r="H87" s="625">
        <f>C87*G87</f>
        <v>1000</v>
      </c>
      <c r="I87" s="589">
        <f>SUM(F87+H87)</f>
        <v>11500</v>
      </c>
      <c r="J87" s="506"/>
    </row>
    <row r="88" spans="1:14" ht="20.100000000000001" customHeight="1">
      <c r="A88" s="554"/>
      <c r="B88" s="622" t="s">
        <v>277</v>
      </c>
      <c r="C88" s="626">
        <v>17</v>
      </c>
      <c r="D88" s="585" t="s">
        <v>113</v>
      </c>
      <c r="E88" s="588">
        <v>158</v>
      </c>
      <c r="F88" s="586">
        <f>C88*E88</f>
        <v>2686</v>
      </c>
      <c r="G88" s="610" t="s">
        <v>95</v>
      </c>
      <c r="H88" s="610" t="s">
        <v>95</v>
      </c>
      <c r="I88" s="589">
        <f>SUM(F88)</f>
        <v>2686</v>
      </c>
      <c r="J88" s="506"/>
    </row>
    <row r="89" spans="1:14" ht="20.100000000000001" customHeight="1">
      <c r="A89" s="554"/>
      <c r="B89" s="622" t="s">
        <v>393</v>
      </c>
      <c r="C89" s="626">
        <v>1</v>
      </c>
      <c r="D89" s="585" t="s">
        <v>113</v>
      </c>
      <c r="E89" s="588">
        <v>158</v>
      </c>
      <c r="F89" s="586">
        <f>C89*E89</f>
        <v>158</v>
      </c>
      <c r="G89" s="610" t="s">
        <v>95</v>
      </c>
      <c r="H89" s="610" t="s">
        <v>95</v>
      </c>
      <c r="I89" s="589">
        <f>SUM(F89)</f>
        <v>158</v>
      </c>
      <c r="J89" s="506"/>
    </row>
    <row r="90" spans="1:14" ht="20.100000000000001" customHeight="1">
      <c r="A90" s="554"/>
      <c r="B90" s="622"/>
      <c r="C90" s="626"/>
      <c r="D90" s="585"/>
      <c r="E90" s="588"/>
      <c r="F90" s="586"/>
      <c r="G90" s="627"/>
      <c r="H90" s="610"/>
      <c r="I90" s="589"/>
      <c r="J90" s="506"/>
    </row>
    <row r="91" spans="1:14" ht="20.100000000000001" customHeight="1">
      <c r="A91" s="554"/>
      <c r="B91" s="622"/>
      <c r="C91" s="626"/>
      <c r="D91" s="585"/>
      <c r="E91" s="588"/>
      <c r="F91" s="586"/>
      <c r="G91" s="627"/>
      <c r="H91" s="610"/>
      <c r="I91" s="589"/>
      <c r="J91" s="506"/>
    </row>
    <row r="92" spans="1:14" ht="20.100000000000001" customHeight="1">
      <c r="A92" s="554"/>
      <c r="B92" s="622"/>
      <c r="C92" s="626"/>
      <c r="D92" s="585"/>
      <c r="E92" s="588"/>
      <c r="F92" s="586"/>
      <c r="G92" s="627"/>
      <c r="H92" s="610"/>
      <c r="I92" s="589"/>
      <c r="J92" s="506"/>
    </row>
    <row r="93" spans="1:14" ht="20.100000000000001" customHeight="1">
      <c r="A93" s="554"/>
      <c r="B93" s="622"/>
      <c r="C93" s="626"/>
      <c r="D93" s="585"/>
      <c r="E93" s="588"/>
      <c r="F93" s="586"/>
      <c r="G93" s="627"/>
      <c r="H93" s="610"/>
      <c r="I93" s="589"/>
      <c r="J93" s="506"/>
    </row>
    <row r="94" spans="1:14" ht="20.100000000000001" customHeight="1">
      <c r="A94" s="554"/>
      <c r="B94" s="528" t="s">
        <v>18</v>
      </c>
      <c r="C94" s="529"/>
      <c r="D94" s="528"/>
      <c r="E94" s="530"/>
      <c r="F94" s="591">
        <f>SUM(F74:F92)</f>
        <v>42978</v>
      </c>
      <c r="G94" s="532"/>
      <c r="H94" s="591">
        <f>SUM(H75:H92)</f>
        <v>3500</v>
      </c>
      <c r="I94" s="533"/>
      <c r="J94" s="506"/>
      <c r="K94" s="556">
        <f>+H94+F94</f>
        <v>46478</v>
      </c>
    </row>
    <row r="95" spans="1:14" ht="20.100000000000001" customHeight="1">
      <c r="A95" s="557"/>
      <c r="B95" s="500" t="s">
        <v>53</v>
      </c>
      <c r="C95" s="529"/>
      <c r="D95" s="528"/>
      <c r="E95" s="530"/>
      <c r="F95" s="536"/>
      <c r="G95" s="532"/>
      <c r="H95" s="558"/>
      <c r="I95" s="592">
        <f>SUM(I75:I92)</f>
        <v>46478</v>
      </c>
      <c r="J95" s="506"/>
    </row>
    <row r="96" spans="1:14" ht="18.95" customHeight="1">
      <c r="A96" s="491"/>
      <c r="B96" s="576" t="s">
        <v>340</v>
      </c>
      <c r="C96" s="628"/>
      <c r="D96" s="498"/>
      <c r="E96" s="629"/>
      <c r="F96" s="629"/>
      <c r="G96" s="629"/>
      <c r="H96" s="630"/>
      <c r="I96" s="484"/>
      <c r="J96" s="498"/>
    </row>
    <row r="97" spans="1:13" ht="18.95" customHeight="1">
      <c r="A97" s="500"/>
      <c r="B97" s="581" t="s">
        <v>804</v>
      </c>
      <c r="C97" s="584"/>
      <c r="D97" s="585"/>
      <c r="E97" s="588"/>
      <c r="F97" s="586"/>
      <c r="G97" s="610"/>
      <c r="H97" s="611"/>
      <c r="I97" s="589"/>
      <c r="J97" s="506"/>
    </row>
    <row r="98" spans="1:13" s="507" customFormat="1" ht="18.95" customHeight="1">
      <c r="A98" s="500"/>
      <c r="B98" s="581" t="s">
        <v>392</v>
      </c>
      <c r="C98" s="584"/>
      <c r="D98" s="585"/>
      <c r="E98" s="588"/>
      <c r="F98" s="586"/>
      <c r="G98" s="610"/>
      <c r="H98" s="611"/>
      <c r="I98" s="589"/>
      <c r="J98" s="506"/>
      <c r="K98" s="534"/>
      <c r="L98" s="508"/>
    </row>
    <row r="99" spans="1:13" s="507" customFormat="1" ht="18.95" customHeight="1">
      <c r="A99" s="500"/>
      <c r="B99" s="613" t="s">
        <v>803</v>
      </c>
      <c r="C99" s="584">
        <v>1</v>
      </c>
      <c r="D99" s="585" t="s">
        <v>113</v>
      </c>
      <c r="E99" s="588">
        <v>10500</v>
      </c>
      <c r="F99" s="586">
        <f>C99*E99</f>
        <v>10500</v>
      </c>
      <c r="G99" s="545">
        <v>1000</v>
      </c>
      <c r="H99" s="625">
        <f>C99*G99</f>
        <v>1000</v>
      </c>
      <c r="I99" s="589">
        <f>SUM(F99+H99)</f>
        <v>11500</v>
      </c>
      <c r="J99" s="506"/>
      <c r="K99" s="534"/>
      <c r="L99" s="508"/>
    </row>
    <row r="100" spans="1:13" s="507" customFormat="1" ht="18.95" customHeight="1">
      <c r="A100" s="500"/>
      <c r="B100" s="622" t="s">
        <v>279</v>
      </c>
      <c r="C100" s="626">
        <v>17</v>
      </c>
      <c r="D100" s="585" t="s">
        <v>113</v>
      </c>
      <c r="E100" s="588">
        <v>158</v>
      </c>
      <c r="F100" s="586">
        <f>C100*E100</f>
        <v>2686</v>
      </c>
      <c r="G100" s="610" t="s">
        <v>95</v>
      </c>
      <c r="H100" s="610" t="s">
        <v>95</v>
      </c>
      <c r="I100" s="589">
        <f>SUM(F100)</f>
        <v>2686</v>
      </c>
      <c r="J100" s="506"/>
      <c r="L100" s="508"/>
    </row>
    <row r="101" spans="1:13" s="507" customFormat="1" ht="18.95" customHeight="1">
      <c r="A101" s="500"/>
      <c r="B101" s="622" t="s">
        <v>394</v>
      </c>
      <c r="C101" s="626">
        <v>4</v>
      </c>
      <c r="D101" s="585" t="s">
        <v>113</v>
      </c>
      <c r="E101" s="588">
        <v>1659</v>
      </c>
      <c r="F101" s="586">
        <f>C101*E101</f>
        <v>6636</v>
      </c>
      <c r="G101" s="610" t="s">
        <v>95</v>
      </c>
      <c r="H101" s="610" t="s">
        <v>95</v>
      </c>
      <c r="I101" s="589">
        <f>SUM(F101)</f>
        <v>6636</v>
      </c>
      <c r="J101" s="506"/>
      <c r="K101" s="534"/>
      <c r="L101" s="508"/>
    </row>
    <row r="102" spans="1:13" s="507" customFormat="1" ht="18.95" customHeight="1">
      <c r="A102" s="500"/>
      <c r="B102" s="606" t="s">
        <v>274</v>
      </c>
      <c r="C102" s="528"/>
      <c r="D102" s="528"/>
      <c r="E102" s="561"/>
      <c r="F102" s="561"/>
      <c r="G102" s="561"/>
      <c r="H102" s="561"/>
      <c r="I102" s="607"/>
      <c r="J102" s="506"/>
      <c r="K102" s="534"/>
      <c r="L102" s="508"/>
    </row>
    <row r="103" spans="1:13" s="507" customFormat="1" ht="18.95" customHeight="1">
      <c r="A103" s="500"/>
      <c r="B103" s="608" t="s">
        <v>395</v>
      </c>
      <c r="C103" s="584">
        <v>2</v>
      </c>
      <c r="D103" s="585" t="s">
        <v>113</v>
      </c>
      <c r="E103" s="586">
        <v>2590</v>
      </c>
      <c r="F103" s="586">
        <f>SUM(C103*E103)</f>
        <v>5180</v>
      </c>
      <c r="G103" s="586">
        <v>200</v>
      </c>
      <c r="H103" s="586">
        <f>SUM(C103*G103)</f>
        <v>400</v>
      </c>
      <c r="I103" s="586">
        <f>SUM(F103+H103)</f>
        <v>5580</v>
      </c>
      <c r="J103" s="506"/>
      <c r="K103" s="534"/>
      <c r="L103" s="508"/>
    </row>
    <row r="104" spans="1:13" s="507" customFormat="1" ht="18.95" customHeight="1">
      <c r="A104" s="500"/>
      <c r="B104" s="631" t="s">
        <v>280</v>
      </c>
      <c r="C104" s="584"/>
      <c r="D104" s="585"/>
      <c r="E104" s="588"/>
      <c r="F104" s="586"/>
      <c r="G104" s="610"/>
      <c r="H104" s="611"/>
      <c r="I104" s="589"/>
      <c r="J104" s="506"/>
      <c r="K104" s="534"/>
      <c r="L104" s="508"/>
    </row>
    <row r="105" spans="1:13" s="507" customFormat="1" ht="18.95" customHeight="1">
      <c r="A105" s="500"/>
      <c r="B105" s="581" t="s">
        <v>281</v>
      </c>
      <c r="C105" s="584">
        <v>2225</v>
      </c>
      <c r="D105" s="585" t="s">
        <v>282</v>
      </c>
      <c r="E105" s="588">
        <v>5</v>
      </c>
      <c r="F105" s="586">
        <f t="shared" ref="F105:F114" si="16">C105*E105</f>
        <v>11125</v>
      </c>
      <c r="G105" s="545">
        <v>5</v>
      </c>
      <c r="H105" s="625">
        <f t="shared" ref="H105:H114" si="17">C105*G105</f>
        <v>11125</v>
      </c>
      <c r="I105" s="589">
        <f t="shared" ref="I105:I114" si="18">SUM(F105+H105)</f>
        <v>22250</v>
      </c>
      <c r="J105" s="506"/>
      <c r="L105" s="508"/>
    </row>
    <row r="106" spans="1:13" s="507" customFormat="1" ht="18.95" customHeight="1">
      <c r="A106" s="500"/>
      <c r="B106" s="581" t="s">
        <v>283</v>
      </c>
      <c r="C106" s="584">
        <v>1587</v>
      </c>
      <c r="D106" s="585" t="s">
        <v>282</v>
      </c>
      <c r="E106" s="588">
        <v>8</v>
      </c>
      <c r="F106" s="586">
        <f t="shared" si="16"/>
        <v>12696</v>
      </c>
      <c r="G106" s="545">
        <v>7</v>
      </c>
      <c r="H106" s="625">
        <f t="shared" si="17"/>
        <v>11109</v>
      </c>
      <c r="I106" s="589">
        <f t="shared" si="18"/>
        <v>23805</v>
      </c>
      <c r="J106" s="506"/>
      <c r="L106" s="508"/>
    </row>
    <row r="107" spans="1:13" s="507" customFormat="1" ht="18.95" customHeight="1">
      <c r="A107" s="500"/>
      <c r="B107" s="581" t="s">
        <v>284</v>
      </c>
      <c r="C107" s="584">
        <v>3315</v>
      </c>
      <c r="D107" s="585" t="s">
        <v>282</v>
      </c>
      <c r="E107" s="588">
        <v>12</v>
      </c>
      <c r="F107" s="586">
        <f t="shared" si="16"/>
        <v>39780</v>
      </c>
      <c r="G107" s="545">
        <v>10</v>
      </c>
      <c r="H107" s="625">
        <f t="shared" si="17"/>
        <v>33150</v>
      </c>
      <c r="I107" s="589">
        <f t="shared" si="18"/>
        <v>72930</v>
      </c>
      <c r="J107" s="506"/>
      <c r="L107" s="508"/>
    </row>
    <row r="108" spans="1:13" s="507" customFormat="1" ht="18.95" customHeight="1">
      <c r="A108" s="500"/>
      <c r="B108" s="581" t="s">
        <v>285</v>
      </c>
      <c r="C108" s="584">
        <v>56</v>
      </c>
      <c r="D108" s="585" t="s">
        <v>282</v>
      </c>
      <c r="E108" s="588">
        <v>20</v>
      </c>
      <c r="F108" s="586">
        <f t="shared" si="16"/>
        <v>1120</v>
      </c>
      <c r="G108" s="545">
        <v>12</v>
      </c>
      <c r="H108" s="625">
        <f t="shared" si="17"/>
        <v>672</v>
      </c>
      <c r="I108" s="589">
        <f t="shared" si="18"/>
        <v>1792</v>
      </c>
      <c r="J108" s="506"/>
      <c r="L108" s="508"/>
      <c r="M108" s="507" t="s">
        <v>9</v>
      </c>
    </row>
    <row r="109" spans="1:13" s="507" customFormat="1" ht="18.95" customHeight="1">
      <c r="A109" s="500"/>
      <c r="B109" s="581" t="s">
        <v>396</v>
      </c>
      <c r="C109" s="584">
        <v>116</v>
      </c>
      <c r="D109" s="585" t="s">
        <v>282</v>
      </c>
      <c r="E109" s="588">
        <v>35</v>
      </c>
      <c r="F109" s="586">
        <f t="shared" si="16"/>
        <v>4060</v>
      </c>
      <c r="G109" s="545">
        <v>16</v>
      </c>
      <c r="H109" s="625">
        <f t="shared" si="17"/>
        <v>1856</v>
      </c>
      <c r="I109" s="589">
        <f t="shared" si="18"/>
        <v>5916</v>
      </c>
      <c r="J109" s="506"/>
      <c r="L109" s="508"/>
    </row>
    <row r="110" spans="1:13" s="507" customFormat="1" ht="18.95" customHeight="1">
      <c r="A110" s="500"/>
      <c r="B110" s="581" t="s">
        <v>397</v>
      </c>
      <c r="C110" s="584">
        <v>262</v>
      </c>
      <c r="D110" s="585" t="s">
        <v>282</v>
      </c>
      <c r="E110" s="588">
        <v>55</v>
      </c>
      <c r="F110" s="586">
        <f t="shared" si="16"/>
        <v>14410</v>
      </c>
      <c r="G110" s="545">
        <v>20</v>
      </c>
      <c r="H110" s="625">
        <f t="shared" si="17"/>
        <v>5240</v>
      </c>
      <c r="I110" s="589">
        <f t="shared" si="18"/>
        <v>19650</v>
      </c>
      <c r="J110" s="506"/>
      <c r="L110" s="508"/>
    </row>
    <row r="111" spans="1:13" s="507" customFormat="1" ht="18.95" customHeight="1">
      <c r="A111" s="500"/>
      <c r="B111" s="581" t="s">
        <v>286</v>
      </c>
      <c r="C111" s="626">
        <v>785</v>
      </c>
      <c r="D111" s="585" t="s">
        <v>287</v>
      </c>
      <c r="E111" s="588">
        <v>76</v>
      </c>
      <c r="F111" s="586">
        <f t="shared" si="16"/>
        <v>59660</v>
      </c>
      <c r="G111" s="545">
        <v>66</v>
      </c>
      <c r="H111" s="625">
        <f t="shared" si="17"/>
        <v>51810</v>
      </c>
      <c r="I111" s="589">
        <f t="shared" si="18"/>
        <v>111470</v>
      </c>
      <c r="J111" s="506"/>
      <c r="L111" s="508"/>
    </row>
    <row r="112" spans="1:13" s="507" customFormat="1" ht="18.95" customHeight="1">
      <c r="A112" s="500"/>
      <c r="B112" s="581" t="s">
        <v>398</v>
      </c>
      <c r="C112" s="626">
        <v>120</v>
      </c>
      <c r="D112" s="585" t="s">
        <v>287</v>
      </c>
      <c r="E112" s="588">
        <v>162</v>
      </c>
      <c r="F112" s="586">
        <f t="shared" si="16"/>
        <v>19440</v>
      </c>
      <c r="G112" s="545">
        <v>78</v>
      </c>
      <c r="H112" s="625">
        <f t="shared" si="17"/>
        <v>9360</v>
      </c>
      <c r="I112" s="589">
        <f t="shared" si="18"/>
        <v>28800</v>
      </c>
      <c r="J112" s="506"/>
      <c r="L112" s="508"/>
      <c r="M112" s="507" t="s">
        <v>9</v>
      </c>
    </row>
    <row r="113" spans="1:13" s="507" customFormat="1" ht="18.95" customHeight="1">
      <c r="A113" s="500"/>
      <c r="B113" s="581" t="s">
        <v>399</v>
      </c>
      <c r="C113" s="626">
        <v>33</v>
      </c>
      <c r="D113" s="585" t="s">
        <v>287</v>
      </c>
      <c r="E113" s="588">
        <v>216</v>
      </c>
      <c r="F113" s="586">
        <f t="shared" si="16"/>
        <v>7128</v>
      </c>
      <c r="G113" s="545">
        <v>84</v>
      </c>
      <c r="H113" s="625">
        <f t="shared" si="17"/>
        <v>2772</v>
      </c>
      <c r="I113" s="589">
        <f t="shared" si="18"/>
        <v>9900</v>
      </c>
      <c r="J113" s="506"/>
      <c r="L113" s="508"/>
    </row>
    <row r="114" spans="1:13" s="507" customFormat="1" ht="18.95" customHeight="1">
      <c r="A114" s="500"/>
      <c r="B114" s="581" t="s">
        <v>400</v>
      </c>
      <c r="C114" s="626">
        <v>26</v>
      </c>
      <c r="D114" s="585" t="s">
        <v>287</v>
      </c>
      <c r="E114" s="588">
        <v>375</v>
      </c>
      <c r="F114" s="586">
        <f t="shared" si="16"/>
        <v>9750</v>
      </c>
      <c r="G114" s="545">
        <v>114</v>
      </c>
      <c r="H114" s="625">
        <f t="shared" si="17"/>
        <v>2964</v>
      </c>
      <c r="I114" s="589">
        <f t="shared" si="18"/>
        <v>12714</v>
      </c>
      <c r="J114" s="506"/>
      <c r="L114" s="508"/>
    </row>
    <row r="115" spans="1:13" s="507" customFormat="1" ht="18.95" customHeight="1">
      <c r="A115" s="500"/>
      <c r="B115" s="581" t="s">
        <v>288</v>
      </c>
      <c r="C115" s="584">
        <v>1</v>
      </c>
      <c r="D115" s="585" t="s">
        <v>19</v>
      </c>
      <c r="E115" s="588">
        <v>72000</v>
      </c>
      <c r="F115" s="586">
        <f>C115*E115</f>
        <v>72000</v>
      </c>
      <c r="G115" s="610" t="s">
        <v>95</v>
      </c>
      <c r="H115" s="611" t="s">
        <v>95</v>
      </c>
      <c r="I115" s="589">
        <f>SUM(F115)</f>
        <v>72000</v>
      </c>
      <c r="J115" s="506"/>
      <c r="K115" s="534" t="e">
        <f>+H115+F115</f>
        <v>#VALUE!</v>
      </c>
      <c r="L115" s="535"/>
    </row>
    <row r="116" spans="1:13" s="507" customFormat="1" ht="18.95" customHeight="1">
      <c r="A116" s="500"/>
      <c r="B116" s="581"/>
      <c r="C116" s="584"/>
      <c r="D116" s="585"/>
      <c r="E116" s="588"/>
      <c r="F116" s="586"/>
      <c r="G116" s="627"/>
      <c r="H116" s="611"/>
      <c r="I116" s="589"/>
      <c r="J116" s="506"/>
      <c r="K116" s="534"/>
      <c r="L116" s="535"/>
      <c r="M116" s="507" t="s">
        <v>9</v>
      </c>
    </row>
    <row r="117" spans="1:13" s="507" customFormat="1" ht="18.95" customHeight="1">
      <c r="A117" s="500"/>
      <c r="B117" s="528" t="s">
        <v>18</v>
      </c>
      <c r="C117" s="529"/>
      <c r="D117" s="528"/>
      <c r="E117" s="530"/>
      <c r="F117" s="591">
        <f>SUM(F97:F115)</f>
        <v>276171</v>
      </c>
      <c r="G117" s="532"/>
      <c r="H117" s="591">
        <f>SUM(H97:H115)</f>
        <v>131458</v>
      </c>
      <c r="I117" s="589"/>
      <c r="J117" s="506"/>
      <c r="K117" s="534"/>
      <c r="L117" s="535">
        <f>SUM(F117+H117)</f>
        <v>407629</v>
      </c>
    </row>
    <row r="118" spans="1:13" s="507" customFormat="1" ht="18.95" customHeight="1">
      <c r="A118" s="500"/>
      <c r="B118" s="500" t="s">
        <v>53</v>
      </c>
      <c r="C118" s="529"/>
      <c r="D118" s="528"/>
      <c r="E118" s="530"/>
      <c r="F118" s="536"/>
      <c r="G118" s="532"/>
      <c r="H118" s="537"/>
      <c r="I118" s="592">
        <f>SUM(I97:I116)</f>
        <v>407629</v>
      </c>
      <c r="J118" s="506"/>
      <c r="L118" s="508"/>
    </row>
    <row r="119" spans="1:13" s="507" customFormat="1" ht="18.95" customHeight="1">
      <c r="A119" s="500"/>
      <c r="B119" s="632" t="s">
        <v>401</v>
      </c>
      <c r="C119" s="502"/>
      <c r="D119" s="494"/>
      <c r="E119" s="504"/>
      <c r="F119" s="495"/>
      <c r="G119" s="495"/>
      <c r="H119" s="496"/>
      <c r="I119" s="497"/>
      <c r="J119" s="506"/>
      <c r="L119" s="508"/>
    </row>
    <row r="120" spans="1:13" ht="20.100000000000001" customHeight="1">
      <c r="A120" s="500"/>
      <c r="B120" s="633" t="s">
        <v>289</v>
      </c>
      <c r="C120" s="634">
        <v>1</v>
      </c>
      <c r="D120" s="635" t="s">
        <v>113</v>
      </c>
      <c r="E120" s="495">
        <v>3800</v>
      </c>
      <c r="F120" s="495">
        <f t="shared" ref="F120:F128" si="19">SUM(C120*E120)</f>
        <v>3800</v>
      </c>
      <c r="G120" s="495">
        <v>500</v>
      </c>
      <c r="H120" s="495">
        <f t="shared" ref="H120:H127" si="20">SUM(C120*G120)</f>
        <v>500</v>
      </c>
      <c r="I120" s="495">
        <f t="shared" ref="I120:I127" si="21">SUM(F120+H120)</f>
        <v>4300</v>
      </c>
      <c r="J120" s="506"/>
    </row>
    <row r="121" spans="1:13" ht="20.100000000000001" customHeight="1">
      <c r="A121" s="500"/>
      <c r="B121" s="633" t="s">
        <v>402</v>
      </c>
      <c r="C121" s="634">
        <v>1</v>
      </c>
      <c r="D121" s="635" t="s">
        <v>113</v>
      </c>
      <c r="E121" s="495">
        <v>2000</v>
      </c>
      <c r="F121" s="495">
        <f t="shared" si="19"/>
        <v>2000</v>
      </c>
      <c r="G121" s="495">
        <v>500</v>
      </c>
      <c r="H121" s="495">
        <f t="shared" si="20"/>
        <v>500</v>
      </c>
      <c r="I121" s="495">
        <f t="shared" si="21"/>
        <v>2500</v>
      </c>
      <c r="J121" s="506"/>
    </row>
    <row r="122" spans="1:13" ht="20.100000000000001" customHeight="1">
      <c r="A122" s="500"/>
      <c r="B122" s="636" t="s">
        <v>290</v>
      </c>
      <c r="C122" s="634">
        <v>33</v>
      </c>
      <c r="D122" s="637" t="s">
        <v>113</v>
      </c>
      <c r="E122" s="495">
        <v>180</v>
      </c>
      <c r="F122" s="495">
        <f t="shared" si="19"/>
        <v>5940</v>
      </c>
      <c r="G122" s="495">
        <v>90</v>
      </c>
      <c r="H122" s="495">
        <f t="shared" si="20"/>
        <v>2970</v>
      </c>
      <c r="I122" s="495">
        <f t="shared" si="21"/>
        <v>8910</v>
      </c>
      <c r="J122" s="506"/>
    </row>
    <row r="123" spans="1:13" ht="20.100000000000001" customHeight="1">
      <c r="A123" s="500"/>
      <c r="B123" s="638" t="s">
        <v>403</v>
      </c>
      <c r="C123" s="634">
        <v>14</v>
      </c>
      <c r="D123" s="639" t="s">
        <v>282</v>
      </c>
      <c r="E123" s="495">
        <v>94</v>
      </c>
      <c r="F123" s="495">
        <f t="shared" si="19"/>
        <v>1316</v>
      </c>
      <c r="G123" s="495">
        <v>24</v>
      </c>
      <c r="H123" s="495">
        <f t="shared" si="20"/>
        <v>336</v>
      </c>
      <c r="I123" s="495">
        <f t="shared" si="21"/>
        <v>1652</v>
      </c>
      <c r="J123" s="506"/>
    </row>
    <row r="124" spans="1:13" ht="20.100000000000001" customHeight="1">
      <c r="A124" s="500"/>
      <c r="B124" s="636" t="s">
        <v>291</v>
      </c>
      <c r="C124" s="640">
        <v>920</v>
      </c>
      <c r="D124" s="639" t="s">
        <v>282</v>
      </c>
      <c r="E124" s="495">
        <v>10</v>
      </c>
      <c r="F124" s="495">
        <f t="shared" si="19"/>
        <v>9200</v>
      </c>
      <c r="G124" s="495">
        <v>6</v>
      </c>
      <c r="H124" s="495">
        <f t="shared" si="20"/>
        <v>5520</v>
      </c>
      <c r="I124" s="495">
        <f t="shared" si="21"/>
        <v>14720</v>
      </c>
      <c r="J124" s="506"/>
    </row>
    <row r="125" spans="1:13" ht="20.100000000000001" customHeight="1">
      <c r="A125" s="500"/>
      <c r="B125" s="636" t="s">
        <v>292</v>
      </c>
      <c r="C125" s="640">
        <v>102</v>
      </c>
      <c r="D125" s="603" t="s">
        <v>287</v>
      </c>
      <c r="E125" s="495">
        <v>78</v>
      </c>
      <c r="F125" s="495">
        <f t="shared" si="19"/>
        <v>7956</v>
      </c>
      <c r="G125" s="495">
        <v>66</v>
      </c>
      <c r="H125" s="495">
        <f t="shared" si="20"/>
        <v>6732</v>
      </c>
      <c r="I125" s="495">
        <f t="shared" si="21"/>
        <v>14688</v>
      </c>
      <c r="J125" s="506"/>
    </row>
    <row r="126" spans="1:13" ht="20.100000000000001" customHeight="1">
      <c r="A126" s="500"/>
      <c r="B126" s="636" t="s">
        <v>293</v>
      </c>
      <c r="C126" s="640">
        <v>60</v>
      </c>
      <c r="D126" s="603" t="s">
        <v>282</v>
      </c>
      <c r="E126" s="495">
        <v>297</v>
      </c>
      <c r="F126" s="495">
        <f t="shared" si="19"/>
        <v>17820</v>
      </c>
      <c r="G126" s="495">
        <v>30</v>
      </c>
      <c r="H126" s="495">
        <f t="shared" si="20"/>
        <v>1800</v>
      </c>
      <c r="I126" s="495">
        <f t="shared" si="21"/>
        <v>19620</v>
      </c>
      <c r="J126" s="506"/>
    </row>
    <row r="127" spans="1:13" ht="20.100000000000001" customHeight="1">
      <c r="A127" s="500"/>
      <c r="B127" s="636" t="s">
        <v>294</v>
      </c>
      <c r="C127" s="640">
        <v>1</v>
      </c>
      <c r="D127" s="603" t="s">
        <v>113</v>
      </c>
      <c r="E127" s="495">
        <v>1000</v>
      </c>
      <c r="F127" s="495">
        <f t="shared" si="19"/>
        <v>1000</v>
      </c>
      <c r="G127" s="495">
        <v>200</v>
      </c>
      <c r="H127" s="495">
        <f t="shared" si="20"/>
        <v>200</v>
      </c>
      <c r="I127" s="495">
        <f t="shared" si="21"/>
        <v>1200</v>
      </c>
      <c r="J127" s="506"/>
    </row>
    <row r="128" spans="1:13" ht="20.100000000000001" customHeight="1">
      <c r="A128" s="500"/>
      <c r="B128" s="509" t="s">
        <v>295</v>
      </c>
      <c r="C128" s="502">
        <v>1</v>
      </c>
      <c r="D128" s="494" t="s">
        <v>19</v>
      </c>
      <c r="E128" s="495">
        <v>7000</v>
      </c>
      <c r="F128" s="495">
        <f t="shared" si="19"/>
        <v>7000</v>
      </c>
      <c r="G128" s="641" t="s">
        <v>95</v>
      </c>
      <c r="H128" s="641" t="s">
        <v>95</v>
      </c>
      <c r="I128" s="495">
        <f>SUM(F128)</f>
        <v>7000</v>
      </c>
      <c r="J128" s="506"/>
    </row>
    <row r="129" spans="1:12" ht="20.100000000000001" customHeight="1">
      <c r="A129" s="500"/>
      <c r="B129" s="636"/>
      <c r="C129" s="640"/>
      <c r="D129" s="639"/>
      <c r="E129" s="495"/>
      <c r="F129" s="495"/>
      <c r="G129" s="495"/>
      <c r="H129" s="495"/>
      <c r="I129" s="495"/>
      <c r="J129" s="506"/>
    </row>
    <row r="130" spans="1:12" ht="20.100000000000001" customHeight="1">
      <c r="A130" s="500"/>
      <c r="B130" s="636"/>
      <c r="C130" s="640"/>
      <c r="D130" s="603"/>
      <c r="E130" s="495"/>
      <c r="F130" s="495"/>
      <c r="G130" s="495"/>
      <c r="H130" s="495"/>
      <c r="I130" s="495"/>
      <c r="J130" s="506"/>
    </row>
    <row r="131" spans="1:12" ht="20.100000000000001" customHeight="1">
      <c r="A131" s="500"/>
      <c r="B131" s="636"/>
      <c r="C131" s="640"/>
      <c r="D131" s="603"/>
      <c r="E131" s="495"/>
      <c r="F131" s="495"/>
      <c r="G131" s="495"/>
      <c r="H131" s="495"/>
      <c r="I131" s="495"/>
      <c r="J131" s="506"/>
    </row>
    <row r="132" spans="1:12" ht="20.100000000000001" customHeight="1">
      <c r="A132" s="500"/>
      <c r="B132" s="636"/>
      <c r="C132" s="640"/>
      <c r="D132" s="603"/>
      <c r="E132" s="495"/>
      <c r="F132" s="495"/>
      <c r="G132" s="495"/>
      <c r="H132" s="495"/>
      <c r="I132" s="495"/>
      <c r="J132" s="506"/>
      <c r="L132" s="470" t="s">
        <v>9</v>
      </c>
    </row>
    <row r="133" spans="1:12" s="507" customFormat="1" ht="20.100000000000001" customHeight="1">
      <c r="A133" s="500"/>
      <c r="B133" s="636"/>
      <c r="C133" s="640"/>
      <c r="D133" s="603"/>
      <c r="E133" s="495"/>
      <c r="F133" s="495"/>
      <c r="G133" s="495"/>
      <c r="H133" s="495"/>
      <c r="I133" s="495"/>
      <c r="J133" s="506"/>
      <c r="L133" s="508"/>
    </row>
    <row r="134" spans="1:12" s="507" customFormat="1" ht="20.100000000000001" customHeight="1">
      <c r="A134" s="554"/>
      <c r="B134" s="636"/>
      <c r="C134" s="640"/>
      <c r="D134" s="603"/>
      <c r="E134" s="495"/>
      <c r="F134" s="495"/>
      <c r="G134" s="495"/>
      <c r="H134" s="495"/>
      <c r="I134" s="495"/>
      <c r="J134" s="506"/>
      <c r="L134" s="508"/>
    </row>
    <row r="135" spans="1:12" ht="20.100000000000001" customHeight="1">
      <c r="A135" s="554"/>
      <c r="B135" s="636"/>
      <c r="C135" s="640"/>
      <c r="D135" s="603"/>
      <c r="E135" s="495"/>
      <c r="F135" s="495"/>
      <c r="G135" s="495"/>
      <c r="H135" s="495"/>
      <c r="I135" s="495"/>
      <c r="J135" s="506"/>
      <c r="K135" s="535"/>
    </row>
    <row r="136" spans="1:12" ht="20.100000000000001" customHeight="1">
      <c r="A136" s="554"/>
      <c r="B136" s="636"/>
      <c r="C136" s="640"/>
      <c r="D136" s="603"/>
      <c r="E136" s="495"/>
      <c r="F136" s="495"/>
      <c r="G136" s="495"/>
      <c r="H136" s="495"/>
      <c r="I136" s="495"/>
      <c r="J136" s="506"/>
      <c r="K136" s="535"/>
    </row>
    <row r="137" spans="1:12" ht="20.100000000000001" customHeight="1">
      <c r="A137" s="554"/>
      <c r="B137" s="509"/>
      <c r="C137" s="502"/>
      <c r="D137" s="494"/>
      <c r="E137" s="495"/>
      <c r="F137" s="495"/>
      <c r="G137" s="641"/>
      <c r="H137" s="641"/>
      <c r="I137" s="495"/>
      <c r="J137" s="506"/>
      <c r="K137" s="556"/>
    </row>
    <row r="138" spans="1:12" ht="20.100000000000001" customHeight="1">
      <c r="A138" s="554"/>
      <c r="B138" s="509"/>
      <c r="C138" s="502"/>
      <c r="D138" s="494"/>
      <c r="E138" s="495"/>
      <c r="F138" s="495"/>
      <c r="G138" s="642"/>
      <c r="H138" s="641"/>
      <c r="I138" s="496"/>
      <c r="J138" s="506"/>
      <c r="K138" s="556"/>
    </row>
    <row r="139" spans="1:12" ht="20.100000000000001" customHeight="1">
      <c r="A139" s="554"/>
      <c r="B139" s="528" t="s">
        <v>18</v>
      </c>
      <c r="C139" s="529"/>
      <c r="D139" s="528"/>
      <c r="E139" s="530"/>
      <c r="F139" s="591">
        <f>SUM(F120:F137)</f>
        <v>56032</v>
      </c>
      <c r="G139" s="532"/>
      <c r="H139" s="591">
        <f>SUM(H120:H137)</f>
        <v>18558</v>
      </c>
      <c r="I139" s="533"/>
      <c r="J139" s="506"/>
      <c r="K139" s="556">
        <f>+H139+F139</f>
        <v>74590</v>
      </c>
    </row>
    <row r="140" spans="1:12" ht="20.100000000000001" customHeight="1">
      <c r="A140" s="557"/>
      <c r="B140" s="500" t="s">
        <v>53</v>
      </c>
      <c r="C140" s="529"/>
      <c r="D140" s="528"/>
      <c r="E140" s="530"/>
      <c r="F140" s="536"/>
      <c r="G140" s="532"/>
      <c r="H140" s="558"/>
      <c r="I140" s="592">
        <f>SUM(I120:I139)</f>
        <v>74590</v>
      </c>
      <c r="J140" s="506"/>
      <c r="K140" s="535"/>
    </row>
    <row r="141" spans="1:12" s="507" customFormat="1" ht="20.100000000000001" customHeight="1">
      <c r="A141" s="500"/>
      <c r="B141" s="643" t="s">
        <v>404</v>
      </c>
      <c r="C141" s="644"/>
      <c r="D141" s="494"/>
      <c r="E141" s="645"/>
      <c r="F141" s="646"/>
      <c r="G141" s="646"/>
      <c r="H141" s="647"/>
      <c r="I141" s="607"/>
      <c r="J141" s="506"/>
      <c r="L141" s="508"/>
    </row>
    <row r="142" spans="1:12" ht="20.100000000000001" customHeight="1">
      <c r="A142" s="500"/>
      <c r="B142" s="648" t="s">
        <v>405</v>
      </c>
      <c r="C142" s="644">
        <v>1</v>
      </c>
      <c r="D142" s="494" t="s">
        <v>210</v>
      </c>
      <c r="E142" s="645">
        <v>24500</v>
      </c>
      <c r="F142" s="646">
        <f>C142*E142</f>
        <v>24500</v>
      </c>
      <c r="G142" s="645">
        <v>7000</v>
      </c>
      <c r="H142" s="604">
        <f t="shared" ref="H142:H147" si="22">SUM(G142*C142)</f>
        <v>7000</v>
      </c>
      <c r="I142" s="649">
        <f t="shared" ref="I142:I147" si="23">SUM(F142+H142)</f>
        <v>31500</v>
      </c>
      <c r="J142" s="506"/>
    </row>
    <row r="143" spans="1:12" ht="20.100000000000001" customHeight="1">
      <c r="A143" s="500"/>
      <c r="B143" s="648" t="s">
        <v>406</v>
      </c>
      <c r="C143" s="644">
        <v>2</v>
      </c>
      <c r="D143" s="494" t="s">
        <v>210</v>
      </c>
      <c r="E143" s="645">
        <v>16900</v>
      </c>
      <c r="F143" s="646">
        <f>C143*E143</f>
        <v>33800</v>
      </c>
      <c r="G143" s="645">
        <v>2000</v>
      </c>
      <c r="H143" s="604">
        <f t="shared" si="22"/>
        <v>4000</v>
      </c>
      <c r="I143" s="649">
        <f t="shared" si="23"/>
        <v>37800</v>
      </c>
      <c r="J143" s="506"/>
    </row>
    <row r="144" spans="1:12" ht="20.100000000000001" customHeight="1">
      <c r="A144" s="500"/>
      <c r="B144" s="648" t="s">
        <v>407</v>
      </c>
      <c r="C144" s="644">
        <v>23</v>
      </c>
      <c r="D144" s="494" t="s">
        <v>113</v>
      </c>
      <c r="E144" s="645">
        <v>1594</v>
      </c>
      <c r="F144" s="646">
        <f t="shared" ref="F144:F152" si="24">C144*E144</f>
        <v>36662</v>
      </c>
      <c r="G144" s="645">
        <v>150</v>
      </c>
      <c r="H144" s="604">
        <f t="shared" si="22"/>
        <v>3450</v>
      </c>
      <c r="I144" s="649">
        <f t="shared" si="23"/>
        <v>40112</v>
      </c>
      <c r="J144" s="506"/>
    </row>
    <row r="145" spans="1:12" ht="20.100000000000001" customHeight="1">
      <c r="A145" s="500"/>
      <c r="B145" s="648" t="s">
        <v>408</v>
      </c>
      <c r="C145" s="644">
        <v>11</v>
      </c>
      <c r="D145" s="494" t="s">
        <v>113</v>
      </c>
      <c r="E145" s="645">
        <v>15970</v>
      </c>
      <c r="F145" s="646">
        <f t="shared" si="24"/>
        <v>175670</v>
      </c>
      <c r="G145" s="645">
        <v>1000</v>
      </c>
      <c r="H145" s="604">
        <f t="shared" si="22"/>
        <v>11000</v>
      </c>
      <c r="I145" s="649">
        <f t="shared" si="23"/>
        <v>186670</v>
      </c>
      <c r="J145" s="506"/>
    </row>
    <row r="146" spans="1:12" ht="20.100000000000001" customHeight="1">
      <c r="A146" s="500"/>
      <c r="B146" s="648" t="s">
        <v>409</v>
      </c>
      <c r="C146" s="644">
        <v>5</v>
      </c>
      <c r="D146" s="494" t="s">
        <v>113</v>
      </c>
      <c r="E146" s="645">
        <v>980</v>
      </c>
      <c r="F146" s="646">
        <f t="shared" si="24"/>
        <v>4900</v>
      </c>
      <c r="G146" s="645">
        <v>200</v>
      </c>
      <c r="H146" s="604">
        <f t="shared" si="22"/>
        <v>1000</v>
      </c>
      <c r="I146" s="649">
        <f t="shared" si="23"/>
        <v>5900</v>
      </c>
      <c r="J146" s="506"/>
    </row>
    <row r="147" spans="1:12" ht="20.100000000000001" customHeight="1">
      <c r="A147" s="500"/>
      <c r="B147" s="648" t="s">
        <v>410</v>
      </c>
      <c r="C147" s="644">
        <v>5</v>
      </c>
      <c r="D147" s="494" t="s">
        <v>113</v>
      </c>
      <c r="E147" s="645">
        <v>767</v>
      </c>
      <c r="F147" s="646">
        <f t="shared" si="24"/>
        <v>3835</v>
      </c>
      <c r="G147" s="645">
        <v>150</v>
      </c>
      <c r="H147" s="604">
        <f t="shared" si="22"/>
        <v>750</v>
      </c>
      <c r="I147" s="649">
        <f t="shared" si="23"/>
        <v>4585</v>
      </c>
      <c r="J147" s="506"/>
    </row>
    <row r="148" spans="1:12" ht="20.100000000000001" customHeight="1">
      <c r="A148" s="500"/>
      <c r="B148" s="509" t="s">
        <v>296</v>
      </c>
      <c r="C148" s="644">
        <v>4</v>
      </c>
      <c r="D148" s="494" t="s">
        <v>113</v>
      </c>
      <c r="E148" s="645">
        <v>250</v>
      </c>
      <c r="F148" s="646">
        <f t="shared" si="24"/>
        <v>1000</v>
      </c>
      <c r="G148" s="650" t="s">
        <v>95</v>
      </c>
      <c r="H148" s="650" t="s">
        <v>95</v>
      </c>
      <c r="I148" s="649">
        <f>SUM(F148)</f>
        <v>1000</v>
      </c>
      <c r="J148" s="506"/>
    </row>
    <row r="149" spans="1:12" ht="20.100000000000001" customHeight="1">
      <c r="A149" s="500"/>
      <c r="B149" s="648" t="s">
        <v>411</v>
      </c>
      <c r="C149" s="644">
        <v>478</v>
      </c>
      <c r="D149" s="494" t="s">
        <v>282</v>
      </c>
      <c r="E149" s="645">
        <v>5</v>
      </c>
      <c r="F149" s="646">
        <f t="shared" si="24"/>
        <v>2390</v>
      </c>
      <c r="G149" s="645">
        <v>5</v>
      </c>
      <c r="H149" s="604">
        <f>SUM(G149*C149)</f>
        <v>2390</v>
      </c>
      <c r="I149" s="649">
        <f>SUM(F149+H149)</f>
        <v>4780</v>
      </c>
      <c r="J149" s="506"/>
    </row>
    <row r="150" spans="1:12" ht="20.100000000000001" customHeight="1">
      <c r="A150" s="500"/>
      <c r="B150" s="648" t="s">
        <v>412</v>
      </c>
      <c r="C150" s="644">
        <v>175</v>
      </c>
      <c r="D150" s="494" t="s">
        <v>282</v>
      </c>
      <c r="E150" s="645">
        <v>48</v>
      </c>
      <c r="F150" s="646">
        <f t="shared" si="24"/>
        <v>8400</v>
      </c>
      <c r="G150" s="645">
        <v>12</v>
      </c>
      <c r="H150" s="604">
        <f>SUM(G150*C150)</f>
        <v>2100</v>
      </c>
      <c r="I150" s="649">
        <f>SUM(F150+H150)</f>
        <v>10500</v>
      </c>
      <c r="J150" s="506"/>
    </row>
    <row r="151" spans="1:12" ht="20.100000000000001" customHeight="1">
      <c r="A151" s="500"/>
      <c r="B151" s="648" t="s">
        <v>413</v>
      </c>
      <c r="C151" s="644">
        <v>15</v>
      </c>
      <c r="D151" s="494" t="s">
        <v>282</v>
      </c>
      <c r="E151" s="645">
        <v>8</v>
      </c>
      <c r="F151" s="646">
        <f t="shared" si="24"/>
        <v>120</v>
      </c>
      <c r="G151" s="645">
        <v>6</v>
      </c>
      <c r="H151" s="604">
        <f>SUM(G151*C151)</f>
        <v>90</v>
      </c>
      <c r="I151" s="649">
        <f>SUM(F151+H151)</f>
        <v>210</v>
      </c>
      <c r="J151" s="506"/>
    </row>
    <row r="152" spans="1:12" ht="20.100000000000001" customHeight="1">
      <c r="A152" s="500"/>
      <c r="B152" s="590" t="s">
        <v>414</v>
      </c>
      <c r="C152" s="651">
        <v>113</v>
      </c>
      <c r="D152" s="494" t="s">
        <v>287</v>
      </c>
      <c r="E152" s="645">
        <v>76</v>
      </c>
      <c r="F152" s="646">
        <f t="shared" si="24"/>
        <v>8588</v>
      </c>
      <c r="G152" s="645">
        <v>66</v>
      </c>
      <c r="H152" s="604">
        <f>SUM(G152*C152)</f>
        <v>7458</v>
      </c>
      <c r="I152" s="649">
        <f>SUM(F152+H152)</f>
        <v>16046</v>
      </c>
      <c r="J152" s="506"/>
    </row>
    <row r="153" spans="1:12" ht="20.100000000000001" customHeight="1">
      <c r="A153" s="500"/>
      <c r="B153" s="509" t="s">
        <v>297</v>
      </c>
      <c r="C153" s="644">
        <v>1</v>
      </c>
      <c r="D153" s="494" t="s">
        <v>19</v>
      </c>
      <c r="E153" s="646">
        <v>44000</v>
      </c>
      <c r="F153" s="645">
        <f>C153*E153</f>
        <v>44000</v>
      </c>
      <c r="G153" s="650" t="s">
        <v>95</v>
      </c>
      <c r="H153" s="650" t="s">
        <v>95</v>
      </c>
      <c r="I153" s="649">
        <f>SUM(F153)</f>
        <v>44000</v>
      </c>
      <c r="J153" s="506"/>
    </row>
    <row r="154" spans="1:12" s="507" customFormat="1" ht="20.100000000000001" customHeight="1">
      <c r="A154" s="500"/>
      <c r="B154" s="590"/>
      <c r="C154" s="584"/>
      <c r="D154" s="585"/>
      <c r="E154" s="586"/>
      <c r="F154" s="586"/>
      <c r="G154" s="641"/>
      <c r="H154" s="641"/>
      <c r="I154" s="495"/>
      <c r="J154" s="506"/>
      <c r="L154" s="508"/>
    </row>
    <row r="155" spans="1:12" s="507" customFormat="1" ht="20.100000000000001" customHeight="1">
      <c r="A155" s="554"/>
      <c r="B155" s="590"/>
      <c r="C155" s="584"/>
      <c r="D155" s="585"/>
      <c r="E155" s="586"/>
      <c r="F155" s="586"/>
      <c r="G155" s="586"/>
      <c r="H155" s="586"/>
      <c r="I155" s="586"/>
      <c r="J155" s="506"/>
      <c r="L155" s="508"/>
    </row>
    <row r="156" spans="1:12" ht="20.100000000000001" customHeight="1">
      <c r="A156" s="554"/>
      <c r="B156" s="590" t="s">
        <v>9</v>
      </c>
      <c r="C156" s="584"/>
      <c r="D156" s="585"/>
      <c r="E156" s="586"/>
      <c r="F156" s="586"/>
      <c r="G156" s="586"/>
      <c r="H156" s="586"/>
      <c r="I156" s="586"/>
      <c r="J156" s="506"/>
      <c r="K156" s="556"/>
    </row>
    <row r="157" spans="1:12" ht="20.100000000000001" customHeight="1">
      <c r="A157" s="554"/>
      <c r="B157" s="652"/>
      <c r="C157" s="653"/>
      <c r="D157" s="654"/>
      <c r="E157" s="586"/>
      <c r="F157" s="586"/>
      <c r="G157" s="586"/>
      <c r="H157" s="586"/>
      <c r="I157" s="586"/>
      <c r="J157" s="506"/>
      <c r="K157" s="556"/>
    </row>
    <row r="158" spans="1:12" ht="20.100000000000001" customHeight="1">
      <c r="A158" s="554"/>
      <c r="B158" s="590"/>
      <c r="C158" s="584"/>
      <c r="D158" s="585"/>
      <c r="E158" s="495"/>
      <c r="F158" s="495"/>
      <c r="G158" s="641"/>
      <c r="H158" s="641"/>
      <c r="I158" s="495"/>
      <c r="J158" s="506"/>
      <c r="K158" s="556"/>
    </row>
    <row r="159" spans="1:12" ht="20.100000000000001" customHeight="1">
      <c r="A159" s="554"/>
      <c r="B159" s="590" t="s">
        <v>9</v>
      </c>
      <c r="C159" s="584"/>
      <c r="D159" s="585"/>
      <c r="E159" s="586"/>
      <c r="F159" s="586"/>
      <c r="G159" s="655"/>
      <c r="H159" s="586"/>
      <c r="I159" s="656"/>
      <c r="J159" s="506"/>
      <c r="K159" s="556"/>
    </row>
    <row r="160" spans="1:12" ht="20.100000000000001" customHeight="1">
      <c r="A160" s="554"/>
      <c r="B160" s="514"/>
      <c r="C160" s="529"/>
      <c r="D160" s="528"/>
      <c r="E160" s="521"/>
      <c r="F160" s="521"/>
      <c r="G160" s="564"/>
      <c r="H160" s="526"/>
      <c r="I160" s="517"/>
      <c r="J160" s="506"/>
      <c r="K160" s="556"/>
    </row>
    <row r="161" spans="1:11" ht="20.100000000000001" customHeight="1">
      <c r="A161" s="554"/>
      <c r="B161" s="528" t="s">
        <v>18</v>
      </c>
      <c r="C161" s="529"/>
      <c r="D161" s="528"/>
      <c r="E161" s="530"/>
      <c r="F161" s="591">
        <f>SUM(F141:F159)</f>
        <v>343865</v>
      </c>
      <c r="G161" s="532"/>
      <c r="H161" s="591">
        <f>SUM(H141:H159)</f>
        <v>39238</v>
      </c>
      <c r="I161" s="533"/>
      <c r="J161" s="506"/>
      <c r="K161" s="556">
        <f>+H161+F161</f>
        <v>383103</v>
      </c>
    </row>
    <row r="162" spans="1:11" ht="20.100000000000001" customHeight="1">
      <c r="A162" s="557"/>
      <c r="B162" s="500" t="s">
        <v>53</v>
      </c>
      <c r="C162" s="529"/>
      <c r="D162" s="528"/>
      <c r="E162" s="530"/>
      <c r="F162" s="536"/>
      <c r="G162" s="532"/>
      <c r="H162" s="558"/>
      <c r="I162" s="592">
        <f>SUM(I141:I159)</f>
        <v>383103</v>
      </c>
      <c r="J162" s="506"/>
    </row>
    <row r="163" spans="1:11" ht="20.100000000000001" customHeight="1">
      <c r="A163" s="500"/>
      <c r="B163" s="643" t="s">
        <v>415</v>
      </c>
      <c r="C163" s="644"/>
      <c r="D163" s="494"/>
      <c r="E163" s="650"/>
      <c r="F163" s="650"/>
      <c r="G163" s="645"/>
      <c r="H163" s="645"/>
      <c r="I163" s="607"/>
      <c r="J163" s="506"/>
    </row>
    <row r="164" spans="1:11" ht="20.100000000000001" customHeight="1">
      <c r="A164" s="500"/>
      <c r="B164" s="509" t="s">
        <v>416</v>
      </c>
      <c r="C164" s="644"/>
      <c r="D164" s="494"/>
      <c r="E164" s="646"/>
      <c r="F164" s="645"/>
      <c r="G164" s="650"/>
      <c r="H164" s="650"/>
      <c r="I164" s="615"/>
      <c r="J164" s="506"/>
    </row>
    <row r="165" spans="1:11" ht="20.100000000000001" customHeight="1">
      <c r="A165" s="500"/>
      <c r="B165" s="509" t="s">
        <v>417</v>
      </c>
      <c r="C165" s="644">
        <v>9</v>
      </c>
      <c r="D165" s="494" t="s">
        <v>113</v>
      </c>
      <c r="E165" s="646">
        <v>1072</v>
      </c>
      <c r="F165" s="645">
        <f t="shared" ref="F165" si="25">C165*E165</f>
        <v>9648</v>
      </c>
      <c r="G165" s="650" t="s">
        <v>95</v>
      </c>
      <c r="H165" s="650" t="s">
        <v>95</v>
      </c>
      <c r="I165" s="615">
        <f>SUM(F165)</f>
        <v>9648</v>
      </c>
      <c r="J165" s="506"/>
    </row>
    <row r="166" spans="1:11" ht="20.100000000000001" customHeight="1">
      <c r="A166" s="500"/>
      <c r="B166" s="509" t="s">
        <v>418</v>
      </c>
      <c r="C166" s="644"/>
      <c r="D166" s="494"/>
      <c r="E166" s="646"/>
      <c r="F166" s="645"/>
      <c r="G166" s="650"/>
      <c r="H166" s="650"/>
      <c r="I166" s="615"/>
      <c r="J166" s="506"/>
    </row>
    <row r="167" spans="1:11" ht="20.100000000000001" customHeight="1">
      <c r="A167" s="500"/>
      <c r="B167" s="509" t="s">
        <v>419</v>
      </c>
      <c r="C167" s="644">
        <v>18</v>
      </c>
      <c r="D167" s="494" t="s">
        <v>113</v>
      </c>
      <c r="E167" s="646">
        <v>1339</v>
      </c>
      <c r="F167" s="645">
        <f t="shared" ref="F167:F171" si="26">C167*E167</f>
        <v>24102</v>
      </c>
      <c r="G167" s="650" t="s">
        <v>95</v>
      </c>
      <c r="H167" s="650" t="s">
        <v>95</v>
      </c>
      <c r="I167" s="615">
        <f t="shared" ref="I167:I172" si="27">SUM(F167)</f>
        <v>24102</v>
      </c>
      <c r="J167" s="506"/>
    </row>
    <row r="168" spans="1:11" ht="20.100000000000001" customHeight="1">
      <c r="A168" s="500"/>
      <c r="B168" s="648" t="s">
        <v>420</v>
      </c>
      <c r="C168" s="644">
        <v>18</v>
      </c>
      <c r="D168" s="494" t="s">
        <v>113</v>
      </c>
      <c r="E168" s="646">
        <v>579</v>
      </c>
      <c r="F168" s="645">
        <f t="shared" si="26"/>
        <v>10422</v>
      </c>
      <c r="G168" s="650" t="s">
        <v>95</v>
      </c>
      <c r="H168" s="650" t="s">
        <v>95</v>
      </c>
      <c r="I168" s="615">
        <f t="shared" si="27"/>
        <v>10422</v>
      </c>
      <c r="J168" s="506"/>
    </row>
    <row r="169" spans="1:11" ht="20.100000000000001" customHeight="1">
      <c r="A169" s="500"/>
      <c r="B169" s="509" t="s">
        <v>421</v>
      </c>
      <c r="C169" s="644">
        <v>553</v>
      </c>
      <c r="D169" s="494" t="s">
        <v>113</v>
      </c>
      <c r="E169" s="646">
        <v>245</v>
      </c>
      <c r="F169" s="645">
        <f t="shared" si="26"/>
        <v>135485</v>
      </c>
      <c r="G169" s="650" t="s">
        <v>95</v>
      </c>
      <c r="H169" s="650" t="s">
        <v>95</v>
      </c>
      <c r="I169" s="615">
        <f t="shared" si="27"/>
        <v>135485</v>
      </c>
      <c r="J169" s="506"/>
      <c r="K169" s="572"/>
    </row>
    <row r="170" spans="1:11" ht="20.100000000000001" customHeight="1">
      <c r="A170" s="500"/>
      <c r="B170" s="648" t="s">
        <v>422</v>
      </c>
      <c r="C170" s="644">
        <v>41</v>
      </c>
      <c r="D170" s="494" t="s">
        <v>287</v>
      </c>
      <c r="E170" s="646">
        <v>86</v>
      </c>
      <c r="F170" s="645">
        <f>C170*E170</f>
        <v>3526</v>
      </c>
      <c r="G170" s="650" t="s">
        <v>95</v>
      </c>
      <c r="H170" s="650" t="s">
        <v>95</v>
      </c>
      <c r="I170" s="615">
        <f t="shared" si="27"/>
        <v>3526</v>
      </c>
      <c r="J170" s="506"/>
    </row>
    <row r="171" spans="1:11" ht="20.100000000000001" customHeight="1">
      <c r="A171" s="500"/>
      <c r="B171" s="509" t="s">
        <v>423</v>
      </c>
      <c r="C171" s="644">
        <v>14</v>
      </c>
      <c r="D171" s="494" t="s">
        <v>113</v>
      </c>
      <c r="E171" s="646">
        <v>132</v>
      </c>
      <c r="F171" s="645">
        <f t="shared" si="26"/>
        <v>1848</v>
      </c>
      <c r="G171" s="650" t="s">
        <v>95</v>
      </c>
      <c r="H171" s="650" t="s">
        <v>95</v>
      </c>
      <c r="I171" s="615">
        <f t="shared" si="27"/>
        <v>1848</v>
      </c>
      <c r="J171" s="506"/>
    </row>
    <row r="172" spans="1:11" ht="20.100000000000001" customHeight="1">
      <c r="A172" s="500"/>
      <c r="B172" s="514" t="s">
        <v>297</v>
      </c>
      <c r="C172" s="528">
        <v>1</v>
      </c>
      <c r="D172" s="544" t="s">
        <v>19</v>
      </c>
      <c r="E172" s="604">
        <v>20000</v>
      </c>
      <c r="F172" s="605">
        <f>SUM(C172*E172)</f>
        <v>20000</v>
      </c>
      <c r="G172" s="657" t="s">
        <v>95</v>
      </c>
      <c r="H172" s="657" t="s">
        <v>95</v>
      </c>
      <c r="I172" s="615">
        <f t="shared" si="27"/>
        <v>20000</v>
      </c>
      <c r="J172" s="506"/>
    </row>
    <row r="173" spans="1:11" ht="20.100000000000001" customHeight="1">
      <c r="A173" s="500"/>
      <c r="B173" s="514" t="s">
        <v>424</v>
      </c>
      <c r="C173" s="528">
        <v>1</v>
      </c>
      <c r="D173" s="544" t="s">
        <v>19</v>
      </c>
      <c r="E173" s="657" t="s">
        <v>95</v>
      </c>
      <c r="F173" s="657" t="s">
        <v>95</v>
      </c>
      <c r="G173" s="604">
        <v>30000</v>
      </c>
      <c r="H173" s="645">
        <f>SUM(G173*C173)</f>
        <v>30000</v>
      </c>
      <c r="I173" s="615">
        <f>SUM(H173)</f>
        <v>30000</v>
      </c>
      <c r="J173" s="506"/>
    </row>
    <row r="174" spans="1:11" ht="20.100000000000001" customHeight="1">
      <c r="A174" s="500"/>
      <c r="B174" s="514"/>
      <c r="C174" s="515"/>
      <c r="D174" s="515"/>
      <c r="E174" s="571"/>
      <c r="F174" s="571"/>
      <c r="G174" s="526"/>
      <c r="H174" s="526"/>
      <c r="I174" s="517"/>
      <c r="J174" s="506"/>
    </row>
    <row r="175" spans="1:11" ht="20.100000000000001" customHeight="1">
      <c r="A175" s="500"/>
      <c r="B175" s="514"/>
      <c r="C175" s="515"/>
      <c r="D175" s="515"/>
      <c r="E175" s="571"/>
      <c r="F175" s="571"/>
      <c r="G175" s="526"/>
      <c r="H175" s="526"/>
      <c r="I175" s="517"/>
      <c r="J175" s="506"/>
    </row>
    <row r="176" spans="1:11" ht="20.100000000000001" customHeight="1">
      <c r="A176" s="500"/>
      <c r="B176" s="514"/>
      <c r="C176" s="515"/>
      <c r="D176" s="515"/>
      <c r="E176" s="571"/>
      <c r="F176" s="571"/>
      <c r="G176" s="526"/>
      <c r="H176" s="526"/>
      <c r="I176" s="517"/>
      <c r="J176" s="506"/>
    </row>
    <row r="177" spans="1:12" ht="20.100000000000001" customHeight="1">
      <c r="A177" s="500"/>
      <c r="B177" s="514"/>
      <c r="C177" s="515"/>
      <c r="D177" s="515"/>
      <c r="E177" s="571"/>
      <c r="F177" s="571"/>
      <c r="G177" s="526"/>
      <c r="H177" s="526"/>
      <c r="I177" s="517"/>
      <c r="J177" s="506"/>
    </row>
    <row r="178" spans="1:12" ht="20.100000000000001" customHeight="1">
      <c r="A178" s="500"/>
      <c r="B178" s="506" t="s">
        <v>9</v>
      </c>
      <c r="C178" s="515"/>
      <c r="D178" s="515"/>
      <c r="E178" s="526"/>
      <c r="F178" s="526"/>
      <c r="G178" s="526"/>
      <c r="H178" s="526"/>
      <c r="I178" s="517"/>
      <c r="J178" s="506"/>
    </row>
    <row r="179" spans="1:12" s="507" customFormat="1" ht="20.100000000000001" customHeight="1">
      <c r="A179" s="500"/>
      <c r="B179" s="506"/>
      <c r="C179" s="567"/>
      <c r="D179" s="515" t="s">
        <v>9</v>
      </c>
      <c r="E179" s="526"/>
      <c r="F179" s="526"/>
      <c r="G179" s="571"/>
      <c r="H179" s="571"/>
      <c r="I179" s="517"/>
      <c r="J179" s="506"/>
      <c r="L179" s="508"/>
    </row>
    <row r="180" spans="1:12" s="507" customFormat="1" ht="20.100000000000001" customHeight="1">
      <c r="A180" s="554"/>
      <c r="B180" s="514"/>
      <c r="C180" s="529"/>
      <c r="D180" s="528"/>
      <c r="E180" s="530"/>
      <c r="F180" s="536"/>
      <c r="G180" s="571"/>
      <c r="H180" s="571"/>
      <c r="I180" s="533"/>
      <c r="J180" s="506"/>
      <c r="L180" s="508"/>
    </row>
    <row r="181" spans="1:12" ht="20.100000000000001" customHeight="1">
      <c r="A181" s="554"/>
      <c r="B181" s="514"/>
      <c r="C181" s="529"/>
      <c r="D181" s="528"/>
      <c r="E181" s="521"/>
      <c r="F181" s="521"/>
      <c r="G181" s="526"/>
      <c r="H181" s="526"/>
      <c r="I181" s="517"/>
      <c r="J181" s="506"/>
      <c r="K181" s="556"/>
    </row>
    <row r="182" spans="1:12" ht="20.100000000000001" customHeight="1">
      <c r="A182" s="554"/>
      <c r="B182" s="514"/>
      <c r="C182" s="529"/>
      <c r="D182" s="528"/>
      <c r="E182" s="521"/>
      <c r="F182" s="521"/>
      <c r="G182" s="564"/>
      <c r="H182" s="526"/>
      <c r="I182" s="517"/>
      <c r="J182" s="506"/>
      <c r="K182" s="556"/>
    </row>
    <row r="183" spans="1:12" ht="20.100000000000001" customHeight="1">
      <c r="A183" s="554"/>
      <c r="B183" s="528" t="s">
        <v>18</v>
      </c>
      <c r="C183" s="529"/>
      <c r="D183" s="528"/>
      <c r="E183" s="530"/>
      <c r="F183" s="591">
        <f>SUM(F163:F181)</f>
        <v>205031</v>
      </c>
      <c r="G183" s="532"/>
      <c r="H183" s="591">
        <f>SUM(H163:H181)</f>
        <v>30000</v>
      </c>
      <c r="I183" s="533"/>
      <c r="J183" s="506"/>
      <c r="K183" s="556">
        <f>+H183+F183</f>
        <v>235031</v>
      </c>
    </row>
    <row r="184" spans="1:12" ht="20.100000000000001" customHeight="1">
      <c r="A184" s="557"/>
      <c r="B184" s="500" t="s">
        <v>53</v>
      </c>
      <c r="C184" s="529"/>
      <c r="D184" s="528"/>
      <c r="E184" s="530"/>
      <c r="F184" s="536"/>
      <c r="G184" s="532"/>
      <c r="H184" s="558"/>
      <c r="I184" s="592">
        <f>SUM(I163:I183)</f>
        <v>235031</v>
      </c>
      <c r="J184" s="506"/>
    </row>
    <row r="186" spans="1:12">
      <c r="K186" s="556">
        <f>I184+I162+I140+I118+I95+I73+I51+I29</f>
        <v>1547490</v>
      </c>
    </row>
    <row r="188" spans="1:12">
      <c r="B188" s="485" t="s">
        <v>9</v>
      </c>
    </row>
  </sheetData>
  <mergeCells count="8">
    <mergeCell ref="A1:J1"/>
    <mergeCell ref="E6:F6"/>
    <mergeCell ref="G6:H6"/>
    <mergeCell ref="A6:A7"/>
    <mergeCell ref="B6:B7"/>
    <mergeCell ref="C6:C7"/>
    <mergeCell ref="D6:D7"/>
    <mergeCell ref="J6:J7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21" header="0.11811023622047245" footer="0.18"/>
  <pageSetup paperSize="9" orientation="landscape" horizontalDpi="4294967293" verticalDpi="1200" r:id="rId1"/>
  <headerFooter>
    <oddHeader>&amp;Rแบบ ปร. 4 แผ่นที่  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55"/>
  <sheetViews>
    <sheetView view="pageBreakPreview" topLeftCell="A32" zoomScale="75" zoomScaleSheetLayoutView="75" workbookViewId="0">
      <selection activeCell="K53" sqref="K53"/>
    </sheetView>
  </sheetViews>
  <sheetFormatPr defaultRowHeight="18.75"/>
  <cols>
    <col min="1" max="1" width="10.7109375" style="573" customWidth="1"/>
    <col min="2" max="2" width="56.5703125" style="485" customWidth="1"/>
    <col min="3" max="3" width="9.28515625" style="485" customWidth="1"/>
    <col min="4" max="4" width="7" style="485" customWidth="1"/>
    <col min="5" max="8" width="11.7109375" style="485" customWidth="1"/>
    <col min="9" max="9" width="13.140625" style="485" customWidth="1"/>
    <col min="10" max="10" width="8.85546875" style="485" customWidth="1"/>
    <col min="11" max="11" width="12" style="485" customWidth="1"/>
    <col min="12" max="12" width="13.85546875" style="470" bestFit="1" customWidth="1"/>
    <col min="13" max="14" width="13.85546875" style="485" bestFit="1" customWidth="1"/>
    <col min="15" max="16384" width="9.140625" style="485"/>
  </cols>
  <sheetData>
    <row r="1" spans="1:14" s="470" customFormat="1" ht="21" customHeight="1">
      <c r="A1" s="469" t="s">
        <v>60</v>
      </c>
      <c r="B1" s="469"/>
      <c r="C1" s="469"/>
      <c r="D1" s="469"/>
      <c r="E1" s="469"/>
      <c r="F1" s="469"/>
      <c r="G1" s="469"/>
      <c r="H1" s="469"/>
      <c r="I1" s="469"/>
      <c r="J1" s="469"/>
    </row>
    <row r="2" spans="1:14" s="475" customFormat="1" ht="21" customHeight="1">
      <c r="A2" s="471" t="s">
        <v>58</v>
      </c>
      <c r="B2" s="472" t="s">
        <v>57</v>
      </c>
      <c r="C2" s="471"/>
      <c r="D2" s="473"/>
      <c r="E2" s="473"/>
      <c r="F2" s="472"/>
      <c r="G2" s="472"/>
      <c r="H2" s="474"/>
      <c r="I2" s="473"/>
      <c r="J2" s="473"/>
    </row>
    <row r="3" spans="1:14" s="470" customFormat="1" ht="21" customHeight="1">
      <c r="A3" s="471" t="s">
        <v>59</v>
      </c>
      <c r="B3" s="472" t="str">
        <f>+'แบบ ปร.6'!B2</f>
        <v xml:space="preserve">งานก่อสร้างอาคารกองบังคับการ กอง รปภ.สพ.ทร.  จำนวน 1 หลัง </v>
      </c>
      <c r="C3" s="474"/>
      <c r="D3" s="472"/>
      <c r="E3" s="476"/>
      <c r="F3" s="474" t="s">
        <v>14</v>
      </c>
      <c r="G3" s="472" t="s">
        <v>765</v>
      </c>
      <c r="H3" s="476"/>
      <c r="I3" s="473"/>
      <c r="J3" s="472"/>
    </row>
    <row r="4" spans="1:14" s="475" customFormat="1" ht="21" customHeight="1">
      <c r="A4" s="471" t="s">
        <v>54</v>
      </c>
      <c r="B4" s="472" t="str">
        <f>+'แบบ ปร.6'!B3</f>
        <v xml:space="preserve"> อ.สัตหีบ  จว.ชลบุรี</v>
      </c>
      <c r="C4" s="472" t="s">
        <v>790</v>
      </c>
      <c r="D4" s="472"/>
      <c r="F4" s="472" t="str">
        <f>+'แบบ ปร.6'!C5</f>
        <v>สพ.ทร.</v>
      </c>
      <c r="G4" s="473"/>
      <c r="H4" s="473"/>
      <c r="I4" s="473"/>
      <c r="J4" s="473"/>
    </row>
    <row r="5" spans="1:14" s="475" customFormat="1" ht="21" customHeight="1" thickBot="1">
      <c r="A5" s="477"/>
      <c r="B5" s="478"/>
      <c r="C5" s="478"/>
      <c r="D5" s="478"/>
      <c r="E5" s="478"/>
      <c r="F5" s="478"/>
      <c r="G5" s="478"/>
      <c r="H5" s="478"/>
      <c r="I5" s="479"/>
      <c r="J5" s="479"/>
    </row>
    <row r="6" spans="1:14" ht="20.100000000000001" customHeight="1" thickTop="1">
      <c r="A6" s="480" t="s">
        <v>61</v>
      </c>
      <c r="B6" s="480" t="s">
        <v>1</v>
      </c>
      <c r="C6" s="481" t="s">
        <v>2</v>
      </c>
      <c r="D6" s="480" t="s">
        <v>3</v>
      </c>
      <c r="E6" s="482" t="s">
        <v>44</v>
      </c>
      <c r="F6" s="483"/>
      <c r="G6" s="482" t="s">
        <v>43</v>
      </c>
      <c r="H6" s="483"/>
      <c r="I6" s="484" t="s">
        <v>42</v>
      </c>
      <c r="J6" s="480" t="s">
        <v>8</v>
      </c>
    </row>
    <row r="7" spans="1:14" ht="20.100000000000001" customHeight="1" thickBot="1">
      <c r="A7" s="486"/>
      <c r="B7" s="486"/>
      <c r="C7" s="487"/>
      <c r="D7" s="486"/>
      <c r="E7" s="488" t="s">
        <v>4</v>
      </c>
      <c r="F7" s="488" t="s">
        <v>5</v>
      </c>
      <c r="G7" s="488" t="s">
        <v>4</v>
      </c>
      <c r="H7" s="489" t="s">
        <v>5</v>
      </c>
      <c r="I7" s="490" t="s">
        <v>52</v>
      </c>
      <c r="J7" s="486"/>
    </row>
    <row r="8" spans="1:14" ht="20.100000000000001" customHeight="1" thickTop="1">
      <c r="A8" s="491"/>
      <c r="B8" s="576" t="s">
        <v>341</v>
      </c>
      <c r="C8" s="577"/>
      <c r="D8" s="578"/>
      <c r="E8" s="579"/>
      <c r="F8" s="580"/>
      <c r="G8" s="580"/>
      <c r="H8" s="580"/>
      <c r="I8" s="522"/>
      <c r="J8" s="498"/>
    </row>
    <row r="9" spans="1:14" s="507" customFormat="1" ht="20.100000000000001" customHeight="1">
      <c r="A9" s="500"/>
      <c r="B9" s="514" t="s">
        <v>343</v>
      </c>
      <c r="C9" s="698">
        <v>5</v>
      </c>
      <c r="D9" s="544" t="s">
        <v>282</v>
      </c>
      <c r="E9" s="605">
        <v>84</v>
      </c>
      <c r="F9" s="604">
        <f t="shared" ref="F9:F22" si="0">C9*E9</f>
        <v>420</v>
      </c>
      <c r="G9" s="604">
        <v>25</v>
      </c>
      <c r="H9" s="604">
        <f t="shared" ref="H9:H21" si="1">SUM(C9*G9)</f>
        <v>125</v>
      </c>
      <c r="I9" s="615">
        <f t="shared" ref="I9:I21" si="2">SUM(F9+H9)</f>
        <v>545</v>
      </c>
      <c r="J9" s="506"/>
      <c r="L9" s="582"/>
      <c r="M9" s="511"/>
      <c r="N9" s="511"/>
    </row>
    <row r="10" spans="1:14" s="507" customFormat="1" ht="20.100000000000001" customHeight="1">
      <c r="A10" s="500"/>
      <c r="B10" s="514" t="s">
        <v>344</v>
      </c>
      <c r="C10" s="698">
        <v>21</v>
      </c>
      <c r="D10" s="544" t="s">
        <v>282</v>
      </c>
      <c r="E10" s="605">
        <v>105</v>
      </c>
      <c r="F10" s="604">
        <f t="shared" si="0"/>
        <v>2205</v>
      </c>
      <c r="G10" s="604">
        <v>30</v>
      </c>
      <c r="H10" s="604">
        <f t="shared" si="1"/>
        <v>630</v>
      </c>
      <c r="I10" s="615">
        <f t="shared" si="2"/>
        <v>2835</v>
      </c>
      <c r="J10" s="506"/>
      <c r="K10" s="534"/>
      <c r="L10" s="582"/>
      <c r="M10" s="511"/>
      <c r="N10" s="511"/>
    </row>
    <row r="11" spans="1:14" s="507" customFormat="1" ht="20.100000000000001" customHeight="1">
      <c r="A11" s="500"/>
      <c r="B11" s="514" t="s">
        <v>345</v>
      </c>
      <c r="C11" s="698">
        <v>5</v>
      </c>
      <c r="D11" s="544" t="s">
        <v>282</v>
      </c>
      <c r="E11" s="605">
        <v>167</v>
      </c>
      <c r="F11" s="604">
        <f t="shared" si="0"/>
        <v>835</v>
      </c>
      <c r="G11" s="604">
        <v>50</v>
      </c>
      <c r="H11" s="604">
        <f t="shared" si="1"/>
        <v>250</v>
      </c>
      <c r="I11" s="615">
        <f t="shared" si="2"/>
        <v>1085</v>
      </c>
      <c r="J11" s="506"/>
      <c r="K11" s="534"/>
      <c r="L11" s="582"/>
      <c r="M11" s="511"/>
      <c r="N11" s="511"/>
    </row>
    <row r="12" spans="1:14" s="507" customFormat="1" ht="20.100000000000001" customHeight="1">
      <c r="A12" s="500"/>
      <c r="B12" s="514" t="s">
        <v>346</v>
      </c>
      <c r="C12" s="698">
        <v>5</v>
      </c>
      <c r="D12" s="544" t="s">
        <v>282</v>
      </c>
      <c r="E12" s="605">
        <v>239</v>
      </c>
      <c r="F12" s="604">
        <f t="shared" si="0"/>
        <v>1195</v>
      </c>
      <c r="G12" s="604">
        <v>65</v>
      </c>
      <c r="H12" s="604">
        <f t="shared" si="1"/>
        <v>325</v>
      </c>
      <c r="I12" s="615">
        <f t="shared" si="2"/>
        <v>1520</v>
      </c>
      <c r="J12" s="506"/>
      <c r="K12" s="534"/>
      <c r="L12" s="582"/>
      <c r="M12" s="511"/>
      <c r="N12" s="511"/>
    </row>
    <row r="13" spans="1:14" s="507" customFormat="1" ht="20.100000000000001" customHeight="1">
      <c r="A13" s="500"/>
      <c r="B13" s="514" t="s">
        <v>347</v>
      </c>
      <c r="C13" s="698">
        <v>17</v>
      </c>
      <c r="D13" s="544" t="s">
        <v>282</v>
      </c>
      <c r="E13" s="605">
        <v>295</v>
      </c>
      <c r="F13" s="604">
        <f t="shared" si="0"/>
        <v>5015</v>
      </c>
      <c r="G13" s="604">
        <v>80</v>
      </c>
      <c r="H13" s="604">
        <f t="shared" si="1"/>
        <v>1360</v>
      </c>
      <c r="I13" s="615">
        <f t="shared" si="2"/>
        <v>6375</v>
      </c>
      <c r="J13" s="506"/>
      <c r="K13" s="534"/>
      <c r="L13" s="508"/>
    </row>
    <row r="14" spans="1:14" s="507" customFormat="1" ht="20.100000000000001" customHeight="1">
      <c r="A14" s="500"/>
      <c r="B14" s="514" t="s">
        <v>348</v>
      </c>
      <c r="C14" s="698">
        <v>30</v>
      </c>
      <c r="D14" s="544" t="s">
        <v>282</v>
      </c>
      <c r="E14" s="605">
        <v>65</v>
      </c>
      <c r="F14" s="604">
        <f t="shared" si="0"/>
        <v>1950</v>
      </c>
      <c r="G14" s="604">
        <v>16</v>
      </c>
      <c r="H14" s="604">
        <f t="shared" si="1"/>
        <v>480</v>
      </c>
      <c r="I14" s="615">
        <f t="shared" si="2"/>
        <v>2430</v>
      </c>
      <c r="J14" s="506"/>
      <c r="K14" s="534"/>
      <c r="L14" s="508"/>
    </row>
    <row r="15" spans="1:14" s="507" customFormat="1" ht="20.100000000000001" customHeight="1">
      <c r="A15" s="500"/>
      <c r="B15" s="514" t="s">
        <v>349</v>
      </c>
      <c r="C15" s="698">
        <v>14</v>
      </c>
      <c r="D15" s="544" t="s">
        <v>287</v>
      </c>
      <c r="E15" s="605">
        <v>46</v>
      </c>
      <c r="F15" s="604">
        <f t="shared" si="0"/>
        <v>644</v>
      </c>
      <c r="G15" s="604">
        <v>100</v>
      </c>
      <c r="H15" s="604">
        <f t="shared" si="1"/>
        <v>1400</v>
      </c>
      <c r="I15" s="615">
        <f t="shared" si="2"/>
        <v>2044</v>
      </c>
      <c r="J15" s="506"/>
      <c r="L15" s="508"/>
    </row>
    <row r="16" spans="1:14" s="507" customFormat="1" ht="20.100000000000001" customHeight="1">
      <c r="A16" s="500"/>
      <c r="B16" s="514" t="s">
        <v>350</v>
      </c>
      <c r="C16" s="698">
        <v>12</v>
      </c>
      <c r="D16" s="544" t="s">
        <v>287</v>
      </c>
      <c r="E16" s="605">
        <v>60</v>
      </c>
      <c r="F16" s="604">
        <f t="shared" si="0"/>
        <v>720</v>
      </c>
      <c r="G16" s="604">
        <v>100</v>
      </c>
      <c r="H16" s="604">
        <f t="shared" si="1"/>
        <v>1200</v>
      </c>
      <c r="I16" s="615">
        <f t="shared" si="2"/>
        <v>1920</v>
      </c>
      <c r="J16" s="506"/>
      <c r="K16" s="534"/>
      <c r="L16" s="508"/>
    </row>
    <row r="17" spans="1:15" s="507" customFormat="1" ht="20.100000000000001" customHeight="1">
      <c r="A17" s="500"/>
      <c r="B17" s="514" t="s">
        <v>351</v>
      </c>
      <c r="C17" s="698">
        <v>6</v>
      </c>
      <c r="D17" s="544" t="s">
        <v>287</v>
      </c>
      <c r="E17" s="605">
        <v>75</v>
      </c>
      <c r="F17" s="604">
        <f t="shared" si="0"/>
        <v>450</v>
      </c>
      <c r="G17" s="604">
        <v>100</v>
      </c>
      <c r="H17" s="604">
        <f t="shared" si="1"/>
        <v>600</v>
      </c>
      <c r="I17" s="615">
        <f t="shared" si="2"/>
        <v>1050</v>
      </c>
      <c r="J17" s="506"/>
      <c r="K17" s="534"/>
      <c r="L17" s="508"/>
    </row>
    <row r="18" spans="1:15" s="507" customFormat="1" ht="20.100000000000001" customHeight="1">
      <c r="A18" s="500"/>
      <c r="B18" s="514" t="s">
        <v>352</v>
      </c>
      <c r="C18" s="698">
        <v>10</v>
      </c>
      <c r="D18" s="544" t="s">
        <v>282</v>
      </c>
      <c r="E18" s="605">
        <v>141</v>
      </c>
      <c r="F18" s="604">
        <f t="shared" si="0"/>
        <v>1410</v>
      </c>
      <c r="G18" s="604">
        <v>54</v>
      </c>
      <c r="H18" s="604">
        <f t="shared" si="1"/>
        <v>540</v>
      </c>
      <c r="I18" s="615">
        <f t="shared" si="2"/>
        <v>1950</v>
      </c>
      <c r="J18" s="506"/>
      <c r="K18" s="534"/>
      <c r="L18" s="508"/>
      <c r="O18" s="507" t="s">
        <v>9</v>
      </c>
    </row>
    <row r="19" spans="1:15" s="507" customFormat="1" ht="20.100000000000001" customHeight="1">
      <c r="A19" s="500"/>
      <c r="B19" s="514" t="s">
        <v>352</v>
      </c>
      <c r="C19" s="698">
        <v>10</v>
      </c>
      <c r="D19" s="544" t="s">
        <v>282</v>
      </c>
      <c r="E19" s="605">
        <v>141</v>
      </c>
      <c r="F19" s="604">
        <f t="shared" si="0"/>
        <v>1410</v>
      </c>
      <c r="G19" s="604">
        <v>54</v>
      </c>
      <c r="H19" s="604">
        <f t="shared" ref="H19" si="3">SUM(C19*G19)</f>
        <v>540</v>
      </c>
      <c r="I19" s="615">
        <f t="shared" si="2"/>
        <v>1950</v>
      </c>
      <c r="J19" s="506"/>
      <c r="K19" s="534"/>
      <c r="L19" s="508"/>
      <c r="N19" s="507" t="s">
        <v>9</v>
      </c>
    </row>
    <row r="20" spans="1:15" s="507" customFormat="1" ht="20.100000000000001" customHeight="1">
      <c r="A20" s="500"/>
      <c r="B20" s="514" t="s">
        <v>353</v>
      </c>
      <c r="C20" s="698">
        <v>27</v>
      </c>
      <c r="D20" s="544" t="s">
        <v>282</v>
      </c>
      <c r="E20" s="605">
        <v>35</v>
      </c>
      <c r="F20" s="604">
        <f t="shared" si="0"/>
        <v>945</v>
      </c>
      <c r="G20" s="604">
        <v>14</v>
      </c>
      <c r="H20" s="604">
        <f t="shared" si="1"/>
        <v>378</v>
      </c>
      <c r="I20" s="615">
        <f t="shared" si="2"/>
        <v>1323</v>
      </c>
      <c r="J20" s="506"/>
      <c r="L20" s="508"/>
    </row>
    <row r="21" spans="1:15" s="507" customFormat="1" ht="20.100000000000001" customHeight="1">
      <c r="A21" s="500"/>
      <c r="B21" s="514" t="s">
        <v>354</v>
      </c>
      <c r="C21" s="698">
        <v>32</v>
      </c>
      <c r="D21" s="544" t="s">
        <v>282</v>
      </c>
      <c r="E21" s="605">
        <v>130</v>
      </c>
      <c r="F21" s="604">
        <f t="shared" si="0"/>
        <v>4160</v>
      </c>
      <c r="G21" s="604">
        <v>50</v>
      </c>
      <c r="H21" s="604">
        <f t="shared" si="1"/>
        <v>1600</v>
      </c>
      <c r="I21" s="615">
        <f t="shared" si="2"/>
        <v>5760</v>
      </c>
      <c r="J21" s="506"/>
      <c r="L21" s="508"/>
    </row>
    <row r="22" spans="1:15" s="507" customFormat="1" ht="20.100000000000001" customHeight="1">
      <c r="A22" s="500"/>
      <c r="B22" s="590" t="s">
        <v>355</v>
      </c>
      <c r="C22" s="594">
        <v>1</v>
      </c>
      <c r="D22" s="585" t="s">
        <v>19</v>
      </c>
      <c r="E22" s="595">
        <v>8146</v>
      </c>
      <c r="F22" s="596">
        <f t="shared" si="0"/>
        <v>8146</v>
      </c>
      <c r="G22" s="699" t="s">
        <v>95</v>
      </c>
      <c r="H22" s="699" t="s">
        <v>95</v>
      </c>
      <c r="I22" s="589">
        <f>SUM(F22)</f>
        <v>8146</v>
      </c>
      <c r="J22" s="506"/>
      <c r="L22" s="508"/>
    </row>
    <row r="23" spans="1:15" s="507" customFormat="1" ht="20.100000000000001" customHeight="1">
      <c r="A23" s="500"/>
      <c r="B23" s="700" t="s">
        <v>356</v>
      </c>
      <c r="C23" s="594">
        <v>1</v>
      </c>
      <c r="D23" s="585" t="s">
        <v>113</v>
      </c>
      <c r="E23" s="595">
        <v>900</v>
      </c>
      <c r="F23" s="587">
        <f>SUM(C23*E23)</f>
        <v>900</v>
      </c>
      <c r="G23" s="596">
        <v>350</v>
      </c>
      <c r="H23" s="596">
        <f>G23*C23</f>
        <v>350</v>
      </c>
      <c r="I23" s="589">
        <f>H23+F23</f>
        <v>1250</v>
      </c>
      <c r="J23" s="506"/>
      <c r="L23" s="508"/>
    </row>
    <row r="24" spans="1:15" s="507" customFormat="1" ht="20.100000000000001" customHeight="1">
      <c r="A24" s="500"/>
      <c r="B24" s="700" t="s">
        <v>357</v>
      </c>
      <c r="C24" s="594">
        <v>1</v>
      </c>
      <c r="D24" s="585" t="s">
        <v>113</v>
      </c>
      <c r="E24" s="595">
        <v>1000</v>
      </c>
      <c r="F24" s="587">
        <f>SUM(C24*E24)</f>
        <v>1000</v>
      </c>
      <c r="G24" s="596">
        <v>400</v>
      </c>
      <c r="H24" s="596">
        <f>G24*C24</f>
        <v>400</v>
      </c>
      <c r="I24" s="589">
        <f>H24+F24</f>
        <v>1400</v>
      </c>
      <c r="J24" s="506"/>
      <c r="L24" s="508"/>
    </row>
    <row r="25" spans="1:15" s="507" customFormat="1" ht="20.100000000000001" customHeight="1">
      <c r="A25" s="500"/>
      <c r="B25" s="700" t="s">
        <v>358</v>
      </c>
      <c r="C25" s="594">
        <v>4</v>
      </c>
      <c r="D25" s="585" t="s">
        <v>113</v>
      </c>
      <c r="E25" s="595">
        <v>2640</v>
      </c>
      <c r="F25" s="587">
        <f>SUM(C25*E25)</f>
        <v>10560</v>
      </c>
      <c r="G25" s="596">
        <v>650</v>
      </c>
      <c r="H25" s="596">
        <f>G25*C25</f>
        <v>2600</v>
      </c>
      <c r="I25" s="589">
        <f>H25+F25</f>
        <v>13160</v>
      </c>
      <c r="J25" s="506"/>
      <c r="L25" s="508"/>
    </row>
    <row r="26" spans="1:15" s="507" customFormat="1" ht="20.100000000000001" customHeight="1">
      <c r="A26" s="500"/>
      <c r="B26" s="700"/>
      <c r="C26" s="594"/>
      <c r="D26" s="585"/>
      <c r="E26" s="595"/>
      <c r="F26" s="587"/>
      <c r="G26" s="596"/>
      <c r="H26" s="596"/>
      <c r="I26" s="589"/>
      <c r="J26" s="506"/>
      <c r="L26" s="508"/>
    </row>
    <row r="27" spans="1:15" s="507" customFormat="1" ht="20.100000000000001" customHeight="1">
      <c r="A27" s="500"/>
      <c r="B27" s="506" t="s">
        <v>9</v>
      </c>
      <c r="C27" s="519"/>
      <c r="D27" s="515"/>
      <c r="E27" s="520"/>
      <c r="F27" s="520"/>
      <c r="G27" s="521"/>
      <c r="H27" s="521"/>
      <c r="I27" s="522"/>
      <c r="J27" s="506"/>
      <c r="L27" s="508"/>
    </row>
    <row r="28" spans="1:15" s="507" customFormat="1" ht="20.100000000000001" customHeight="1">
      <c r="A28" s="500"/>
      <c r="B28" s="528" t="s">
        <v>18</v>
      </c>
      <c r="C28" s="529"/>
      <c r="D28" s="528"/>
      <c r="E28" s="530"/>
      <c r="F28" s="591">
        <f>SUM(F9:F27)</f>
        <v>41965</v>
      </c>
      <c r="G28" s="532"/>
      <c r="H28" s="591">
        <f>SUM(H9:H27)</f>
        <v>12778</v>
      </c>
      <c r="I28" s="533"/>
      <c r="J28" s="506"/>
      <c r="K28" s="534">
        <f>+H28+F28</f>
        <v>54743</v>
      </c>
      <c r="L28" s="535"/>
    </row>
    <row r="29" spans="1:15" s="507" customFormat="1" ht="20.100000000000001" customHeight="1">
      <c r="A29" s="500"/>
      <c r="B29" s="500" t="s">
        <v>53</v>
      </c>
      <c r="C29" s="529"/>
      <c r="D29" s="528"/>
      <c r="E29" s="530"/>
      <c r="F29" s="536"/>
      <c r="G29" s="532"/>
      <c r="H29" s="537"/>
      <c r="I29" s="592">
        <f>SUM(I8:I27)</f>
        <v>54743</v>
      </c>
      <c r="J29" s="506"/>
      <c r="L29" s="508"/>
    </row>
    <row r="30" spans="1:15" s="507" customFormat="1" ht="20.100000000000001" customHeight="1">
      <c r="A30" s="500"/>
      <c r="B30" s="576" t="s">
        <v>342</v>
      </c>
      <c r="C30" s="529"/>
      <c r="D30" s="528"/>
      <c r="E30" s="530"/>
      <c r="F30" s="536"/>
      <c r="G30" s="537"/>
      <c r="H30" s="537"/>
      <c r="I30" s="593"/>
      <c r="J30" s="506"/>
      <c r="L30" s="508"/>
    </row>
    <row r="31" spans="1:15" ht="20.100000000000001" customHeight="1">
      <c r="A31" s="500"/>
      <c r="B31" s="700" t="s">
        <v>359</v>
      </c>
      <c r="C31" s="594">
        <v>6</v>
      </c>
      <c r="D31" s="585" t="s">
        <v>113</v>
      </c>
      <c r="E31" s="595">
        <v>3192</v>
      </c>
      <c r="F31" s="587">
        <f>SUM(C31*E31)</f>
        <v>19152</v>
      </c>
      <c r="G31" s="596">
        <v>650</v>
      </c>
      <c r="H31" s="596">
        <f>G31*C31</f>
        <v>3900</v>
      </c>
      <c r="I31" s="589">
        <f>H31+F31</f>
        <v>23052</v>
      </c>
      <c r="J31" s="506"/>
    </row>
    <row r="32" spans="1:15" ht="20.100000000000001" customHeight="1">
      <c r="A32" s="500"/>
      <c r="B32" s="700" t="s">
        <v>360</v>
      </c>
      <c r="C32" s="594">
        <v>1</v>
      </c>
      <c r="D32" s="585" t="s">
        <v>113</v>
      </c>
      <c r="E32" s="595">
        <v>3600</v>
      </c>
      <c r="F32" s="587">
        <f t="shared" ref="F32:F34" si="4">SUM(C32*E32)</f>
        <v>3600</v>
      </c>
      <c r="G32" s="596">
        <v>650</v>
      </c>
      <c r="H32" s="596">
        <f t="shared" ref="H32:H34" si="5">G32*C32</f>
        <v>650</v>
      </c>
      <c r="I32" s="589">
        <f>H32+F32</f>
        <v>4250</v>
      </c>
      <c r="J32" s="506"/>
    </row>
    <row r="33" spans="1:13" ht="20.100000000000001" customHeight="1">
      <c r="A33" s="500"/>
      <c r="B33" s="700" t="s">
        <v>361</v>
      </c>
      <c r="C33" s="594">
        <v>1</v>
      </c>
      <c r="D33" s="585" t="s">
        <v>113</v>
      </c>
      <c r="E33" s="595">
        <v>7344</v>
      </c>
      <c r="F33" s="587">
        <f t="shared" si="4"/>
        <v>7344</v>
      </c>
      <c r="G33" s="596">
        <v>650</v>
      </c>
      <c r="H33" s="596">
        <f t="shared" si="5"/>
        <v>650</v>
      </c>
      <c r="I33" s="589">
        <f>H33+F33</f>
        <v>7994</v>
      </c>
      <c r="J33" s="506"/>
    </row>
    <row r="34" spans="1:13" ht="20.100000000000001" customHeight="1">
      <c r="A34" s="500"/>
      <c r="B34" s="700" t="s">
        <v>362</v>
      </c>
      <c r="C34" s="594">
        <v>2</v>
      </c>
      <c r="D34" s="585" t="s">
        <v>113</v>
      </c>
      <c r="E34" s="595">
        <v>9968</v>
      </c>
      <c r="F34" s="587">
        <f t="shared" si="4"/>
        <v>19936</v>
      </c>
      <c r="G34" s="596">
        <v>650</v>
      </c>
      <c r="H34" s="596">
        <f t="shared" si="5"/>
        <v>1300</v>
      </c>
      <c r="I34" s="589">
        <f>H34+F34</f>
        <v>21236</v>
      </c>
      <c r="J34" s="506"/>
      <c r="L34" s="470" t="s">
        <v>9</v>
      </c>
    </row>
    <row r="35" spans="1:13" ht="20.100000000000001" customHeight="1">
      <c r="A35" s="500"/>
      <c r="B35" s="514" t="s">
        <v>363</v>
      </c>
      <c r="C35" s="528">
        <v>1</v>
      </c>
      <c r="D35" s="528" t="s">
        <v>113</v>
      </c>
      <c r="E35" s="605">
        <v>110</v>
      </c>
      <c r="F35" s="604">
        <f>C35*E35</f>
        <v>110</v>
      </c>
      <c r="G35" s="604">
        <v>125</v>
      </c>
      <c r="H35" s="604">
        <f>C35*G35</f>
        <v>125</v>
      </c>
      <c r="I35" s="615">
        <f>SUM(F35+H35)</f>
        <v>235</v>
      </c>
      <c r="J35" s="506"/>
    </row>
    <row r="36" spans="1:13" ht="20.100000000000001" customHeight="1">
      <c r="A36" s="500"/>
      <c r="B36" s="701" t="s">
        <v>364</v>
      </c>
      <c r="C36" s="698">
        <v>17</v>
      </c>
      <c r="D36" s="544" t="s">
        <v>113</v>
      </c>
      <c r="E36" s="605">
        <v>800</v>
      </c>
      <c r="F36" s="646">
        <f t="shared" ref="F36" si="6">SUM(C36*E36)</f>
        <v>13600</v>
      </c>
      <c r="G36" s="604">
        <v>125</v>
      </c>
      <c r="H36" s="604">
        <f>C36*G36</f>
        <v>2125</v>
      </c>
      <c r="I36" s="615">
        <f>SUM(F36+H36)</f>
        <v>15725</v>
      </c>
      <c r="J36" s="506"/>
    </row>
    <row r="37" spans="1:13" ht="20.100000000000001" customHeight="1">
      <c r="A37" s="500"/>
      <c r="B37" s="514" t="s">
        <v>297</v>
      </c>
      <c r="C37" s="698">
        <v>1</v>
      </c>
      <c r="D37" s="544" t="s">
        <v>19</v>
      </c>
      <c r="E37" s="605">
        <v>12000</v>
      </c>
      <c r="F37" s="604">
        <f>C37*E37</f>
        <v>12000</v>
      </c>
      <c r="G37" s="702" t="s">
        <v>95</v>
      </c>
      <c r="H37" s="702" t="s">
        <v>95</v>
      </c>
      <c r="I37" s="615">
        <f>SUM(F37)</f>
        <v>12000</v>
      </c>
      <c r="J37" s="506"/>
    </row>
    <row r="38" spans="1:13" ht="20.100000000000001" customHeight="1">
      <c r="A38" s="500"/>
      <c r="B38" s="581"/>
      <c r="C38" s="584"/>
      <c r="D38" s="585"/>
      <c r="E38" s="586"/>
      <c r="F38" s="587"/>
      <c r="G38" s="588"/>
      <c r="H38" s="588"/>
      <c r="I38" s="589"/>
      <c r="J38" s="506"/>
    </row>
    <row r="39" spans="1:13" ht="20.100000000000001" customHeight="1">
      <c r="A39" s="500"/>
      <c r="B39" s="703"/>
      <c r="C39" s="584"/>
      <c r="D39" s="585"/>
      <c r="E39" s="586"/>
      <c r="F39" s="587"/>
      <c r="G39" s="588"/>
      <c r="H39" s="588"/>
      <c r="I39" s="589"/>
      <c r="J39" s="506"/>
    </row>
    <row r="40" spans="1:13" ht="20.100000000000001" customHeight="1">
      <c r="A40" s="500"/>
      <c r="B40" s="581"/>
      <c r="C40" s="584"/>
      <c r="D40" s="585"/>
      <c r="E40" s="586"/>
      <c r="F40" s="587"/>
      <c r="G40" s="588"/>
      <c r="H40" s="588"/>
      <c r="I40" s="589"/>
      <c r="J40" s="506"/>
    </row>
    <row r="41" spans="1:13" s="507" customFormat="1" ht="20.100000000000001" customHeight="1">
      <c r="A41" s="500"/>
      <c r="B41" s="581"/>
      <c r="C41" s="584"/>
      <c r="D41" s="585"/>
      <c r="E41" s="586"/>
      <c r="F41" s="587"/>
      <c r="G41" s="588"/>
      <c r="H41" s="588"/>
      <c r="I41" s="589"/>
      <c r="J41" s="506"/>
      <c r="L41" s="508"/>
    </row>
    <row r="42" spans="1:13" s="507" customFormat="1" ht="20.100000000000001" customHeight="1">
      <c r="A42" s="554"/>
      <c r="B42" s="581"/>
      <c r="C42" s="584"/>
      <c r="D42" s="585"/>
      <c r="E42" s="586"/>
      <c r="F42" s="587"/>
      <c r="G42" s="588"/>
      <c r="H42" s="588"/>
      <c r="I42" s="589"/>
      <c r="J42" s="506"/>
      <c r="L42" s="508"/>
    </row>
    <row r="43" spans="1:13" ht="20.100000000000001" customHeight="1">
      <c r="A43" s="554"/>
      <c r="B43" s="581"/>
      <c r="C43" s="584"/>
      <c r="D43" s="585"/>
      <c r="E43" s="586"/>
      <c r="F43" s="587"/>
      <c r="G43" s="588"/>
      <c r="H43" s="588"/>
      <c r="I43" s="589"/>
      <c r="J43" s="506"/>
      <c r="K43" s="556"/>
    </row>
    <row r="44" spans="1:13" ht="20.100000000000001" customHeight="1">
      <c r="A44" s="554"/>
      <c r="B44" s="581"/>
      <c r="C44" s="584"/>
      <c r="D44" s="585"/>
      <c r="E44" s="586"/>
      <c r="F44" s="587"/>
      <c r="G44" s="588"/>
      <c r="H44" s="588"/>
      <c r="I44" s="589"/>
      <c r="J44" s="506"/>
      <c r="K44" s="556"/>
    </row>
    <row r="45" spans="1:13" ht="20.100000000000001" customHeight="1">
      <c r="A45" s="554"/>
      <c r="B45" s="581"/>
      <c r="C45" s="584"/>
      <c r="D45" s="585"/>
      <c r="E45" s="586"/>
      <c r="F45" s="587"/>
      <c r="G45" s="588"/>
      <c r="H45" s="588"/>
      <c r="I45" s="589"/>
      <c r="J45" s="506"/>
      <c r="K45" s="556"/>
      <c r="M45" s="485" t="s">
        <v>9</v>
      </c>
    </row>
    <row r="46" spans="1:13" ht="20.100000000000001" customHeight="1">
      <c r="A46" s="554"/>
      <c r="B46" s="606"/>
      <c r="C46" s="528"/>
      <c r="D46" s="528"/>
      <c r="E46" s="561"/>
      <c r="F46" s="561"/>
      <c r="G46" s="561"/>
      <c r="H46" s="561"/>
      <c r="I46" s="607"/>
      <c r="J46" s="506"/>
      <c r="K46" s="556"/>
    </row>
    <row r="47" spans="1:13" ht="20.100000000000001" customHeight="1">
      <c r="A47" s="554"/>
      <c r="B47" s="608"/>
      <c r="C47" s="584"/>
      <c r="D47" s="585"/>
      <c r="E47" s="586"/>
      <c r="F47" s="586"/>
      <c r="G47" s="586"/>
      <c r="H47" s="586"/>
      <c r="I47" s="586"/>
      <c r="J47" s="506"/>
      <c r="K47" s="556"/>
    </row>
    <row r="48" spans="1:13" ht="20.100000000000001" customHeight="1">
      <c r="A48" s="554"/>
      <c r="B48" s="581"/>
      <c r="C48" s="584"/>
      <c r="D48" s="585"/>
      <c r="E48" s="586"/>
      <c r="F48" s="587"/>
      <c r="G48" s="602"/>
      <c r="H48" s="588"/>
      <c r="I48" s="589"/>
      <c r="J48" s="506"/>
      <c r="K48" s="556"/>
    </row>
    <row r="49" spans="1:11" ht="20.100000000000001" customHeight="1">
      <c r="A49" s="554"/>
      <c r="B49" s="514" t="s">
        <v>9</v>
      </c>
      <c r="C49" s="529"/>
      <c r="D49" s="528"/>
      <c r="E49" s="521"/>
      <c r="F49" s="521"/>
      <c r="G49" s="564"/>
      <c r="H49" s="526"/>
      <c r="I49" s="517"/>
      <c r="J49" s="506"/>
      <c r="K49" s="556"/>
    </row>
    <row r="50" spans="1:11" ht="20.100000000000001" customHeight="1">
      <c r="A50" s="554"/>
      <c r="B50" s="528" t="s">
        <v>18</v>
      </c>
      <c r="C50" s="529"/>
      <c r="D50" s="528"/>
      <c r="E50" s="530"/>
      <c r="F50" s="591">
        <f>SUM(F31:F49)</f>
        <v>75742</v>
      </c>
      <c r="G50" s="532"/>
      <c r="H50" s="591">
        <f>SUM(H31:H49)</f>
        <v>8750</v>
      </c>
      <c r="I50" s="533"/>
      <c r="J50" s="506"/>
      <c r="K50" s="556">
        <f>+H50+F50</f>
        <v>84492</v>
      </c>
    </row>
    <row r="51" spans="1:11" ht="20.100000000000001" customHeight="1">
      <c r="A51" s="557"/>
      <c r="B51" s="500" t="s">
        <v>53</v>
      </c>
      <c r="C51" s="529"/>
      <c r="D51" s="528"/>
      <c r="E51" s="530"/>
      <c r="F51" s="536"/>
      <c r="G51" s="532"/>
      <c r="H51" s="558"/>
      <c r="I51" s="591">
        <f>SUM(I31:I50)</f>
        <v>84492</v>
      </c>
      <c r="J51" s="506"/>
    </row>
    <row r="53" spans="1:11">
      <c r="K53" s="556">
        <f>I51+I29</f>
        <v>139235</v>
      </c>
    </row>
    <row r="55" spans="1:11">
      <c r="B55" s="485" t="s">
        <v>9</v>
      </c>
    </row>
  </sheetData>
  <mergeCells count="8">
    <mergeCell ref="A1:J1"/>
    <mergeCell ref="A6:A7"/>
    <mergeCell ref="B6:B7"/>
    <mergeCell ref="C6:C7"/>
    <mergeCell ref="D6:D7"/>
    <mergeCell ref="E6:F6"/>
    <mergeCell ref="G6:H6"/>
    <mergeCell ref="J6:J7"/>
  </mergeCells>
  <dataValidations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21" header="0.11811023622047245" footer="0.18"/>
  <pageSetup paperSize="9" orientation="landscape" horizontalDpi="1200" verticalDpi="1200" r:id="rId1"/>
  <headerFooter>
    <oddHeader>&amp;Rแบบ ปร. 4 แผ่นที่ 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64"/>
  <sheetViews>
    <sheetView view="pageBreakPreview" topLeftCell="A346" zoomScale="90" zoomScaleNormal="100" zoomScaleSheetLayoutView="90" workbookViewId="0">
      <selection activeCell="I364" sqref="I364"/>
    </sheetView>
  </sheetViews>
  <sheetFormatPr defaultRowHeight="18.75"/>
  <cols>
    <col min="1" max="1" width="10.7109375" style="573" customWidth="1"/>
    <col min="2" max="2" width="56.140625" style="485" customWidth="1"/>
    <col min="3" max="3" width="9.28515625" style="485" customWidth="1"/>
    <col min="4" max="4" width="7" style="485" customWidth="1"/>
    <col min="5" max="8" width="11.7109375" style="485" customWidth="1"/>
    <col min="9" max="9" width="13.140625" style="485" customWidth="1"/>
    <col min="10" max="10" width="8.85546875" style="485" customWidth="1"/>
    <col min="11" max="11" width="12" style="485" customWidth="1"/>
    <col min="12" max="12" width="13.85546875" style="470" bestFit="1" customWidth="1"/>
    <col min="13" max="14" width="13.85546875" style="485" bestFit="1" customWidth="1"/>
    <col min="15" max="16384" width="9.140625" style="485"/>
  </cols>
  <sheetData>
    <row r="1" spans="1:14" s="470" customFormat="1" ht="21" customHeight="1">
      <c r="A1" s="469" t="s">
        <v>60</v>
      </c>
      <c r="B1" s="469"/>
      <c r="C1" s="469"/>
      <c r="D1" s="469"/>
      <c r="E1" s="469"/>
      <c r="F1" s="469"/>
      <c r="G1" s="469"/>
      <c r="H1" s="469"/>
      <c r="I1" s="469"/>
      <c r="J1" s="469"/>
      <c r="L1" s="470">
        <v>304000</v>
      </c>
    </row>
    <row r="2" spans="1:14" s="475" customFormat="1" ht="21" customHeight="1">
      <c r="A2" s="471" t="s">
        <v>58</v>
      </c>
      <c r="B2" s="472" t="s">
        <v>57</v>
      </c>
      <c r="C2" s="471"/>
      <c r="D2" s="473"/>
      <c r="E2" s="473"/>
      <c r="F2" s="472"/>
      <c r="G2" s="472"/>
      <c r="H2" s="474"/>
      <c r="I2" s="473"/>
      <c r="J2" s="473"/>
    </row>
    <row r="3" spans="1:14" s="470" customFormat="1" ht="21" customHeight="1">
      <c r="A3" s="471" t="s">
        <v>59</v>
      </c>
      <c r="B3" s="472" t="str">
        <f>+'แบบ ปร.6'!B2</f>
        <v xml:space="preserve">งานก่อสร้างอาคารกองบังคับการ กอง รปภ.สพ.ทร.  จำนวน 1 หลัง </v>
      </c>
      <c r="C3" s="474"/>
      <c r="D3" s="472"/>
      <c r="E3" s="476"/>
      <c r="F3" s="474" t="s">
        <v>14</v>
      </c>
      <c r="G3" s="472" t="s">
        <v>766</v>
      </c>
      <c r="H3" s="473"/>
      <c r="I3" s="473"/>
      <c r="J3" s="472"/>
    </row>
    <row r="4" spans="1:14" s="475" customFormat="1" ht="21" customHeight="1">
      <c r="A4" s="471" t="s">
        <v>54</v>
      </c>
      <c r="B4" s="472" t="str">
        <f>+'แบบ ปร.6'!B3</f>
        <v xml:space="preserve"> อ.สัตหีบ  จว.ชลบุรี</v>
      </c>
      <c r="C4" s="472" t="s">
        <v>790</v>
      </c>
      <c r="D4" s="472"/>
      <c r="F4" s="472" t="str">
        <f>+'แบบ ปร.6'!C5</f>
        <v>สพ.ทร.</v>
      </c>
      <c r="G4" s="473"/>
      <c r="H4" s="473"/>
      <c r="I4" s="473"/>
      <c r="J4" s="473"/>
    </row>
    <row r="5" spans="1:14" s="475" customFormat="1" ht="21" customHeight="1" thickBot="1">
      <c r="A5" s="477"/>
      <c r="B5" s="478"/>
      <c r="C5" s="478"/>
      <c r="D5" s="478"/>
      <c r="E5" s="478"/>
      <c r="F5" s="478"/>
      <c r="G5" s="478"/>
      <c r="H5" s="478"/>
      <c r="I5" s="479"/>
      <c r="J5" s="479"/>
    </row>
    <row r="6" spans="1:14" ht="21" customHeight="1" thickTop="1">
      <c r="A6" s="480" t="s">
        <v>61</v>
      </c>
      <c r="B6" s="480" t="s">
        <v>1</v>
      </c>
      <c r="C6" s="481" t="s">
        <v>2</v>
      </c>
      <c r="D6" s="480" t="s">
        <v>3</v>
      </c>
      <c r="E6" s="482" t="s">
        <v>44</v>
      </c>
      <c r="F6" s="483"/>
      <c r="G6" s="482" t="s">
        <v>43</v>
      </c>
      <c r="H6" s="483"/>
      <c r="I6" s="484" t="s">
        <v>42</v>
      </c>
      <c r="J6" s="480" t="s">
        <v>8</v>
      </c>
    </row>
    <row r="7" spans="1:14" ht="21" customHeight="1" thickBot="1">
      <c r="A7" s="486"/>
      <c r="B7" s="486"/>
      <c r="C7" s="487"/>
      <c r="D7" s="486"/>
      <c r="E7" s="488" t="s">
        <v>4</v>
      </c>
      <c r="F7" s="488" t="s">
        <v>5</v>
      </c>
      <c r="G7" s="488" t="s">
        <v>4</v>
      </c>
      <c r="H7" s="489" t="s">
        <v>5</v>
      </c>
      <c r="I7" s="490" t="s">
        <v>52</v>
      </c>
      <c r="J7" s="486"/>
    </row>
    <row r="8" spans="1:14" ht="18.95" customHeight="1" thickTop="1">
      <c r="A8" s="491"/>
      <c r="B8" s="658" t="s">
        <v>517</v>
      </c>
      <c r="C8" s="628"/>
      <c r="D8" s="498"/>
      <c r="E8" s="629"/>
      <c r="F8" s="629"/>
      <c r="G8" s="629"/>
      <c r="H8" s="630"/>
      <c r="I8" s="484"/>
      <c r="J8" s="498"/>
    </row>
    <row r="9" spans="1:14" s="507" customFormat="1" ht="18.95" customHeight="1">
      <c r="A9" s="500"/>
      <c r="B9" s="606" t="s">
        <v>616</v>
      </c>
      <c r="C9" s="529"/>
      <c r="D9" s="528"/>
      <c r="E9" s="536"/>
      <c r="F9" s="536"/>
      <c r="G9" s="536"/>
      <c r="H9" s="536"/>
      <c r="I9" s="615"/>
      <c r="J9" s="506"/>
      <c r="L9" s="508"/>
    </row>
    <row r="10" spans="1:14" s="507" customFormat="1" ht="18.95" customHeight="1">
      <c r="A10" s="500"/>
      <c r="B10" s="506" t="s">
        <v>617</v>
      </c>
      <c r="C10" s="515">
        <v>98</v>
      </c>
      <c r="D10" s="515" t="s">
        <v>282</v>
      </c>
      <c r="E10" s="526">
        <v>11</v>
      </c>
      <c r="F10" s="526">
        <f t="shared" ref="F10:F15" si="0">SUM(E10*C10)</f>
        <v>1078</v>
      </c>
      <c r="G10" s="526">
        <v>30</v>
      </c>
      <c r="H10" s="526">
        <f t="shared" ref="H10:H15" si="1">SUM(G10*C10)</f>
        <v>2940</v>
      </c>
      <c r="I10" s="517">
        <f t="shared" ref="I10:I15" si="2">SUM(H10+F10)</f>
        <v>4018</v>
      </c>
      <c r="J10" s="506"/>
      <c r="L10" s="582"/>
      <c r="M10" s="511"/>
      <c r="N10" s="511"/>
    </row>
    <row r="11" spans="1:14" s="507" customFormat="1" ht="18.95" customHeight="1">
      <c r="A11" s="500"/>
      <c r="B11" s="506" t="s">
        <v>618</v>
      </c>
      <c r="C11" s="515">
        <v>45</v>
      </c>
      <c r="D11" s="515" t="s">
        <v>282</v>
      </c>
      <c r="E11" s="526">
        <v>14</v>
      </c>
      <c r="F11" s="526">
        <f t="shared" si="0"/>
        <v>630</v>
      </c>
      <c r="G11" s="526">
        <v>30</v>
      </c>
      <c r="H11" s="526">
        <f t="shared" si="1"/>
        <v>1350</v>
      </c>
      <c r="I11" s="517">
        <f t="shared" si="2"/>
        <v>1980</v>
      </c>
      <c r="J11" s="506"/>
      <c r="K11" s="534"/>
      <c r="L11" s="582"/>
      <c r="M11" s="511"/>
      <c r="N11" s="511"/>
    </row>
    <row r="12" spans="1:14" s="507" customFormat="1" ht="18.95" customHeight="1">
      <c r="A12" s="557"/>
      <c r="B12" s="506" t="s">
        <v>619</v>
      </c>
      <c r="C12" s="515">
        <v>9</v>
      </c>
      <c r="D12" s="515" t="s">
        <v>282</v>
      </c>
      <c r="E12" s="526">
        <v>22</v>
      </c>
      <c r="F12" s="526">
        <f t="shared" si="0"/>
        <v>198</v>
      </c>
      <c r="G12" s="526">
        <v>30</v>
      </c>
      <c r="H12" s="526">
        <f t="shared" si="1"/>
        <v>270</v>
      </c>
      <c r="I12" s="517">
        <f t="shared" si="2"/>
        <v>468</v>
      </c>
      <c r="J12" s="506"/>
      <c r="K12" s="534"/>
      <c r="L12" s="582"/>
      <c r="M12" s="511"/>
      <c r="N12" s="511"/>
    </row>
    <row r="13" spans="1:14" s="507" customFormat="1" ht="18.95" customHeight="1">
      <c r="A13" s="557"/>
      <c r="B13" s="506" t="s">
        <v>620</v>
      </c>
      <c r="C13" s="515">
        <v>9</v>
      </c>
      <c r="D13" s="515" t="s">
        <v>282</v>
      </c>
      <c r="E13" s="526">
        <v>28</v>
      </c>
      <c r="F13" s="526">
        <f t="shared" si="0"/>
        <v>252</v>
      </c>
      <c r="G13" s="526">
        <v>30</v>
      </c>
      <c r="H13" s="526">
        <f t="shared" si="1"/>
        <v>270</v>
      </c>
      <c r="I13" s="517">
        <f t="shared" si="2"/>
        <v>522</v>
      </c>
      <c r="J13" s="506"/>
      <c r="K13" s="534"/>
      <c r="L13" s="582"/>
      <c r="M13" s="511"/>
      <c r="N13" s="511"/>
    </row>
    <row r="14" spans="1:14" s="507" customFormat="1" ht="18.95" customHeight="1">
      <c r="A14" s="557"/>
      <c r="B14" s="506" t="s">
        <v>621</v>
      </c>
      <c r="C14" s="515">
        <v>13</v>
      </c>
      <c r="D14" s="515" t="s">
        <v>282</v>
      </c>
      <c r="E14" s="526">
        <v>37</v>
      </c>
      <c r="F14" s="526">
        <f t="shared" si="0"/>
        <v>481</v>
      </c>
      <c r="G14" s="526">
        <v>30</v>
      </c>
      <c r="H14" s="526">
        <f t="shared" si="1"/>
        <v>390</v>
      </c>
      <c r="I14" s="517">
        <f t="shared" si="2"/>
        <v>871</v>
      </c>
      <c r="J14" s="506"/>
      <c r="K14" s="534"/>
      <c r="L14" s="582"/>
      <c r="M14" s="511"/>
      <c r="N14" s="511"/>
    </row>
    <row r="15" spans="1:14" s="507" customFormat="1" ht="18.95" customHeight="1">
      <c r="A15" s="500"/>
      <c r="B15" s="506" t="s">
        <v>622</v>
      </c>
      <c r="C15" s="515">
        <v>21</v>
      </c>
      <c r="D15" s="515" t="s">
        <v>282</v>
      </c>
      <c r="E15" s="526">
        <v>60</v>
      </c>
      <c r="F15" s="526">
        <f t="shared" si="0"/>
        <v>1260</v>
      </c>
      <c r="G15" s="526">
        <v>40</v>
      </c>
      <c r="H15" s="526">
        <f t="shared" si="1"/>
        <v>840</v>
      </c>
      <c r="I15" s="517">
        <f t="shared" si="2"/>
        <v>2100</v>
      </c>
      <c r="J15" s="506"/>
      <c r="K15" s="534"/>
      <c r="L15" s="508"/>
    </row>
    <row r="16" spans="1:14" s="507" customFormat="1" ht="18.95" customHeight="1">
      <c r="A16" s="500"/>
      <c r="B16" s="606" t="s">
        <v>623</v>
      </c>
      <c r="C16" s="515"/>
      <c r="D16" s="515"/>
      <c r="E16" s="526"/>
      <c r="F16" s="526"/>
      <c r="G16" s="526"/>
      <c r="H16" s="526"/>
      <c r="I16" s="517"/>
      <c r="J16" s="506"/>
      <c r="K16" s="534"/>
      <c r="L16" s="508"/>
    </row>
    <row r="17" spans="1:13" s="507" customFormat="1" ht="18.95" customHeight="1">
      <c r="A17" s="500"/>
      <c r="B17" s="506" t="s">
        <v>624</v>
      </c>
      <c r="C17" s="515">
        <v>27</v>
      </c>
      <c r="D17" s="515" t="s">
        <v>282</v>
      </c>
      <c r="E17" s="526">
        <v>21</v>
      </c>
      <c r="F17" s="526">
        <f>SUM(E17*C17)</f>
        <v>567</v>
      </c>
      <c r="G17" s="526">
        <v>30</v>
      </c>
      <c r="H17" s="526">
        <f>SUM(G17*C17)</f>
        <v>810</v>
      </c>
      <c r="I17" s="517">
        <f>SUM(H17+F17)</f>
        <v>1377</v>
      </c>
      <c r="J17" s="506"/>
      <c r="L17" s="508"/>
    </row>
    <row r="18" spans="1:13" s="507" customFormat="1" ht="18.95" customHeight="1">
      <c r="A18" s="500"/>
      <c r="B18" s="506" t="s">
        <v>625</v>
      </c>
      <c r="C18" s="515">
        <v>29</v>
      </c>
      <c r="D18" s="515" t="s">
        <v>282</v>
      </c>
      <c r="E18" s="526">
        <v>24</v>
      </c>
      <c r="F18" s="526">
        <f>SUM(E18*C18)</f>
        <v>696</v>
      </c>
      <c r="G18" s="526">
        <v>30</v>
      </c>
      <c r="H18" s="526">
        <f>SUM(G18*C18)</f>
        <v>870</v>
      </c>
      <c r="I18" s="517">
        <f>SUM(H18+F18)</f>
        <v>1566</v>
      </c>
      <c r="J18" s="506"/>
      <c r="K18" s="534"/>
      <c r="L18" s="508"/>
    </row>
    <row r="19" spans="1:13" s="507" customFormat="1" ht="18.95" customHeight="1">
      <c r="A19" s="500"/>
      <c r="B19" s="506" t="s">
        <v>555</v>
      </c>
      <c r="C19" s="515">
        <v>28</v>
      </c>
      <c r="D19" s="515" t="s">
        <v>282</v>
      </c>
      <c r="E19" s="526">
        <v>86</v>
      </c>
      <c r="F19" s="526">
        <f>SUM(E19*C19)</f>
        <v>2408</v>
      </c>
      <c r="G19" s="526">
        <v>75</v>
      </c>
      <c r="H19" s="526">
        <f>SUM(G19*C19)</f>
        <v>2100</v>
      </c>
      <c r="I19" s="517">
        <f>SUM(H19+F19)</f>
        <v>4508</v>
      </c>
      <c r="J19" s="506"/>
      <c r="K19" s="534"/>
      <c r="L19" s="508"/>
    </row>
    <row r="20" spans="1:13" s="507" customFormat="1" ht="18.95" customHeight="1">
      <c r="A20" s="500"/>
      <c r="B20" s="606" t="s">
        <v>626</v>
      </c>
      <c r="C20" s="528"/>
      <c r="D20" s="528"/>
      <c r="E20" s="659"/>
      <c r="F20" s="659"/>
      <c r="G20" s="659"/>
      <c r="H20" s="659"/>
      <c r="I20" s="533"/>
      <c r="J20" s="506"/>
      <c r="K20" s="534"/>
      <c r="L20" s="508"/>
    </row>
    <row r="21" spans="1:13" s="507" customFormat="1" ht="18.95" customHeight="1">
      <c r="A21" s="515"/>
      <c r="B21" s="506" t="s">
        <v>622</v>
      </c>
      <c r="C21" s="515">
        <v>36</v>
      </c>
      <c r="D21" s="515" t="s">
        <v>282</v>
      </c>
      <c r="E21" s="526">
        <v>171</v>
      </c>
      <c r="F21" s="526">
        <f>SUM(E21*C21)</f>
        <v>6156</v>
      </c>
      <c r="G21" s="526">
        <v>110</v>
      </c>
      <c r="H21" s="526">
        <f>SUM(G21*C21)</f>
        <v>3960</v>
      </c>
      <c r="I21" s="517">
        <f>SUM(H21+F21)</f>
        <v>10116</v>
      </c>
      <c r="J21" s="506"/>
      <c r="K21" s="534"/>
      <c r="L21" s="508"/>
      <c r="M21" s="507" t="s">
        <v>9</v>
      </c>
    </row>
    <row r="22" spans="1:13" s="507" customFormat="1" ht="18.95" customHeight="1">
      <c r="A22" s="515"/>
      <c r="B22" s="506" t="s">
        <v>627</v>
      </c>
      <c r="C22" s="515">
        <v>4</v>
      </c>
      <c r="D22" s="515" t="s">
        <v>282</v>
      </c>
      <c r="E22" s="526">
        <v>211</v>
      </c>
      <c r="F22" s="526">
        <f>SUM(E22*C22)</f>
        <v>844</v>
      </c>
      <c r="G22" s="526">
        <v>135</v>
      </c>
      <c r="H22" s="526">
        <f>SUM(G22*C22)</f>
        <v>540</v>
      </c>
      <c r="I22" s="517">
        <f>SUM(H22+F22)</f>
        <v>1384</v>
      </c>
      <c r="J22" s="506"/>
      <c r="K22" s="534"/>
      <c r="L22" s="508"/>
    </row>
    <row r="23" spans="1:13" s="507" customFormat="1" ht="18.95" customHeight="1">
      <c r="A23" s="515"/>
      <c r="B23" s="606" t="s">
        <v>628</v>
      </c>
      <c r="C23" s="528"/>
      <c r="D23" s="528"/>
      <c r="E23" s="530"/>
      <c r="F23" s="536"/>
      <c r="G23" s="536"/>
      <c r="H23" s="536"/>
      <c r="I23" s="660"/>
      <c r="J23" s="506"/>
      <c r="L23" s="508"/>
    </row>
    <row r="24" spans="1:13" s="507" customFormat="1" ht="18.95" customHeight="1">
      <c r="A24" s="515"/>
      <c r="B24" s="506" t="s">
        <v>629</v>
      </c>
      <c r="C24" s="515">
        <v>47</v>
      </c>
      <c r="D24" s="515" t="s">
        <v>302</v>
      </c>
      <c r="E24" s="569">
        <v>4</v>
      </c>
      <c r="F24" s="569">
        <f t="shared" ref="F24:F27" si="3">SUM(C24*E24)</f>
        <v>188</v>
      </c>
      <c r="G24" s="661" t="s">
        <v>95</v>
      </c>
      <c r="H24" s="661" t="s">
        <v>95</v>
      </c>
      <c r="I24" s="517">
        <f>SUM(F24)</f>
        <v>188</v>
      </c>
      <c r="J24" s="506"/>
      <c r="L24" s="508"/>
    </row>
    <row r="25" spans="1:13" s="507" customFormat="1" ht="18.95" customHeight="1">
      <c r="A25" s="515"/>
      <c r="B25" s="506" t="s">
        <v>630</v>
      </c>
      <c r="C25" s="515">
        <v>15</v>
      </c>
      <c r="D25" s="515" t="s">
        <v>302</v>
      </c>
      <c r="E25" s="569">
        <v>5</v>
      </c>
      <c r="F25" s="569">
        <f t="shared" si="3"/>
        <v>75</v>
      </c>
      <c r="G25" s="661" t="s">
        <v>95</v>
      </c>
      <c r="H25" s="661" t="s">
        <v>95</v>
      </c>
      <c r="I25" s="517">
        <f>SUM(F25)</f>
        <v>75</v>
      </c>
      <c r="J25" s="506"/>
      <c r="L25" s="508"/>
    </row>
    <row r="26" spans="1:13" s="507" customFormat="1" ht="18.95" customHeight="1">
      <c r="A26" s="515"/>
      <c r="B26" s="506" t="s">
        <v>631</v>
      </c>
      <c r="C26" s="515">
        <v>3</v>
      </c>
      <c r="D26" s="515" t="s">
        <v>302</v>
      </c>
      <c r="E26" s="569">
        <v>28</v>
      </c>
      <c r="F26" s="569">
        <f t="shared" si="3"/>
        <v>84</v>
      </c>
      <c r="G26" s="661" t="s">
        <v>95</v>
      </c>
      <c r="H26" s="661" t="s">
        <v>95</v>
      </c>
      <c r="I26" s="517">
        <f>SUM(F26)</f>
        <v>84</v>
      </c>
      <c r="J26" s="506"/>
      <c r="L26" s="508"/>
    </row>
    <row r="27" spans="1:13" s="507" customFormat="1" ht="18.95" customHeight="1">
      <c r="A27" s="515"/>
      <c r="B27" s="506" t="s">
        <v>632</v>
      </c>
      <c r="C27" s="515">
        <v>1</v>
      </c>
      <c r="D27" s="515" t="s">
        <v>302</v>
      </c>
      <c r="E27" s="569">
        <v>10</v>
      </c>
      <c r="F27" s="569">
        <f t="shared" si="3"/>
        <v>10</v>
      </c>
      <c r="G27" s="661" t="s">
        <v>95</v>
      </c>
      <c r="H27" s="661" t="s">
        <v>95</v>
      </c>
      <c r="I27" s="517">
        <f>SUM(F27)</f>
        <v>10</v>
      </c>
      <c r="J27" s="506"/>
      <c r="L27" s="508"/>
    </row>
    <row r="28" spans="1:13" s="507" customFormat="1" ht="18.95" customHeight="1">
      <c r="A28" s="515"/>
      <c r="B28" s="506"/>
      <c r="C28" s="515"/>
      <c r="D28" s="515"/>
      <c r="E28" s="569"/>
      <c r="F28" s="569"/>
      <c r="G28" s="661"/>
      <c r="H28" s="661"/>
      <c r="I28" s="517"/>
      <c r="J28" s="506"/>
      <c r="L28" s="508"/>
    </row>
    <row r="29" spans="1:13" s="507" customFormat="1" ht="18.95" customHeight="1">
      <c r="A29" s="554"/>
      <c r="B29" s="528" t="s">
        <v>18</v>
      </c>
      <c r="C29" s="529"/>
      <c r="D29" s="528"/>
      <c r="E29" s="530"/>
      <c r="F29" s="662">
        <f>SUM(F9:F28)</f>
        <v>14927</v>
      </c>
      <c r="G29" s="532"/>
      <c r="H29" s="662">
        <f>SUM(H9:H28)</f>
        <v>14340</v>
      </c>
      <c r="I29" s="533"/>
      <c r="J29" s="506"/>
      <c r="K29" s="534">
        <f>+H29+F29</f>
        <v>29267</v>
      </c>
      <c r="L29" s="535"/>
    </row>
    <row r="30" spans="1:13" s="507" customFormat="1" ht="18.95" customHeight="1">
      <c r="A30" s="554"/>
      <c r="B30" s="500" t="s">
        <v>53</v>
      </c>
      <c r="C30" s="529"/>
      <c r="D30" s="528"/>
      <c r="E30" s="530"/>
      <c r="F30" s="536"/>
      <c r="G30" s="532"/>
      <c r="H30" s="558"/>
      <c r="I30" s="592">
        <f>SUM(I10:I29)</f>
        <v>29267</v>
      </c>
      <c r="J30" s="506"/>
      <c r="L30" s="508"/>
    </row>
    <row r="31" spans="1:13" s="507" customFormat="1" ht="18.95" customHeight="1">
      <c r="A31" s="491"/>
      <c r="B31" s="658" t="s">
        <v>518</v>
      </c>
      <c r="C31" s="628"/>
      <c r="D31" s="498"/>
      <c r="E31" s="629"/>
      <c r="F31" s="629"/>
      <c r="G31" s="629"/>
      <c r="H31" s="630"/>
      <c r="I31" s="484"/>
      <c r="J31" s="498"/>
      <c r="L31" s="508"/>
    </row>
    <row r="32" spans="1:13" ht="18.95" customHeight="1">
      <c r="A32" s="500"/>
      <c r="B32" s="606" t="s">
        <v>633</v>
      </c>
      <c r="C32" s="515"/>
      <c r="D32" s="515"/>
      <c r="E32" s="526"/>
      <c r="F32" s="526"/>
      <c r="G32" s="526"/>
      <c r="H32" s="526"/>
      <c r="I32" s="517"/>
      <c r="J32" s="506"/>
    </row>
    <row r="33" spans="1:13" ht="18.95" customHeight="1">
      <c r="A33" s="500"/>
      <c r="B33" s="506" t="s">
        <v>634</v>
      </c>
      <c r="C33" s="515">
        <v>28</v>
      </c>
      <c r="D33" s="515" t="s">
        <v>302</v>
      </c>
      <c r="E33" s="569">
        <v>5</v>
      </c>
      <c r="F33" s="569">
        <f t="shared" ref="F33:F51" si="4">SUM(C33*E33)</f>
        <v>140</v>
      </c>
      <c r="G33" s="661" t="s">
        <v>95</v>
      </c>
      <c r="H33" s="661" t="s">
        <v>95</v>
      </c>
      <c r="I33" s="517">
        <f>SUM(F33)</f>
        <v>140</v>
      </c>
      <c r="J33" s="506"/>
    </row>
    <row r="34" spans="1:13" ht="18.95" customHeight="1">
      <c r="A34" s="500"/>
      <c r="B34" s="506" t="s">
        <v>635</v>
      </c>
      <c r="C34" s="515">
        <v>20</v>
      </c>
      <c r="D34" s="515" t="s">
        <v>302</v>
      </c>
      <c r="E34" s="569">
        <v>7</v>
      </c>
      <c r="F34" s="569">
        <f t="shared" si="4"/>
        <v>140</v>
      </c>
      <c r="G34" s="661" t="s">
        <v>95</v>
      </c>
      <c r="H34" s="661" t="s">
        <v>95</v>
      </c>
      <c r="I34" s="517">
        <f t="shared" ref="I34:I50" si="5">SUM(F34)</f>
        <v>140</v>
      </c>
      <c r="J34" s="506"/>
      <c r="L34" s="470" t="s">
        <v>9</v>
      </c>
    </row>
    <row r="35" spans="1:13" ht="18.95" customHeight="1">
      <c r="A35" s="515"/>
      <c r="B35" s="506" t="s">
        <v>636</v>
      </c>
      <c r="C35" s="515">
        <v>2</v>
      </c>
      <c r="D35" s="515" t="s">
        <v>302</v>
      </c>
      <c r="E35" s="569">
        <v>40</v>
      </c>
      <c r="F35" s="569">
        <f t="shared" si="4"/>
        <v>80</v>
      </c>
      <c r="G35" s="661" t="s">
        <v>95</v>
      </c>
      <c r="H35" s="661" t="s">
        <v>95</v>
      </c>
      <c r="I35" s="517">
        <f t="shared" si="5"/>
        <v>80</v>
      </c>
      <c r="J35" s="506"/>
    </row>
    <row r="36" spans="1:13" ht="18.95" customHeight="1">
      <c r="A36" s="515"/>
      <c r="B36" s="506" t="s">
        <v>637</v>
      </c>
      <c r="C36" s="515">
        <v>1</v>
      </c>
      <c r="D36" s="515" t="s">
        <v>302</v>
      </c>
      <c r="E36" s="569">
        <v>7</v>
      </c>
      <c r="F36" s="569">
        <f t="shared" si="4"/>
        <v>7</v>
      </c>
      <c r="G36" s="661" t="s">
        <v>95</v>
      </c>
      <c r="H36" s="661" t="s">
        <v>95</v>
      </c>
      <c r="I36" s="517">
        <f t="shared" si="5"/>
        <v>7</v>
      </c>
      <c r="J36" s="506"/>
    </row>
    <row r="37" spans="1:13" ht="18.95" customHeight="1">
      <c r="A37" s="515"/>
      <c r="B37" s="506" t="s">
        <v>638</v>
      </c>
      <c r="C37" s="515">
        <v>2</v>
      </c>
      <c r="D37" s="515" t="s">
        <v>302</v>
      </c>
      <c r="E37" s="569">
        <v>16</v>
      </c>
      <c r="F37" s="569">
        <f t="shared" si="4"/>
        <v>32</v>
      </c>
      <c r="G37" s="661" t="s">
        <v>95</v>
      </c>
      <c r="H37" s="661" t="s">
        <v>95</v>
      </c>
      <c r="I37" s="517">
        <f t="shared" si="5"/>
        <v>32</v>
      </c>
      <c r="J37" s="506"/>
    </row>
    <row r="38" spans="1:13" ht="18.95" customHeight="1">
      <c r="A38" s="515"/>
      <c r="B38" s="506" t="s">
        <v>639</v>
      </c>
      <c r="C38" s="515">
        <v>2</v>
      </c>
      <c r="D38" s="515" t="s">
        <v>302</v>
      </c>
      <c r="E38" s="569">
        <v>4</v>
      </c>
      <c r="F38" s="569">
        <f t="shared" si="4"/>
        <v>8</v>
      </c>
      <c r="G38" s="661" t="s">
        <v>95</v>
      </c>
      <c r="H38" s="661" t="s">
        <v>95</v>
      </c>
      <c r="I38" s="517">
        <f t="shared" si="5"/>
        <v>8</v>
      </c>
      <c r="J38" s="506"/>
    </row>
    <row r="39" spans="1:13" ht="18.95" customHeight="1">
      <c r="A39" s="515"/>
      <c r="B39" s="506" t="s">
        <v>640</v>
      </c>
      <c r="C39" s="515">
        <v>2</v>
      </c>
      <c r="D39" s="515" t="s">
        <v>302</v>
      </c>
      <c r="E39" s="569">
        <v>18</v>
      </c>
      <c r="F39" s="569">
        <f t="shared" si="4"/>
        <v>36</v>
      </c>
      <c r="G39" s="661" t="s">
        <v>95</v>
      </c>
      <c r="H39" s="661" t="s">
        <v>95</v>
      </c>
      <c r="I39" s="517">
        <f t="shared" si="5"/>
        <v>36</v>
      </c>
      <c r="J39" s="506"/>
    </row>
    <row r="40" spans="1:13" ht="18.95" customHeight="1">
      <c r="A40" s="515"/>
      <c r="B40" s="506" t="s">
        <v>641</v>
      </c>
      <c r="C40" s="515">
        <v>4</v>
      </c>
      <c r="D40" s="515" t="s">
        <v>302</v>
      </c>
      <c r="E40" s="569">
        <v>4</v>
      </c>
      <c r="F40" s="569">
        <f t="shared" si="4"/>
        <v>16</v>
      </c>
      <c r="G40" s="661" t="s">
        <v>95</v>
      </c>
      <c r="H40" s="661" t="s">
        <v>95</v>
      </c>
      <c r="I40" s="517">
        <f t="shared" si="5"/>
        <v>16</v>
      </c>
      <c r="J40" s="506"/>
    </row>
    <row r="41" spans="1:13" ht="18.95" customHeight="1">
      <c r="A41" s="500"/>
      <c r="B41" s="506" t="s">
        <v>642</v>
      </c>
      <c r="C41" s="515">
        <v>1</v>
      </c>
      <c r="D41" s="515" t="s">
        <v>302</v>
      </c>
      <c r="E41" s="569">
        <v>6</v>
      </c>
      <c r="F41" s="569">
        <f t="shared" si="4"/>
        <v>6</v>
      </c>
      <c r="G41" s="661" t="s">
        <v>95</v>
      </c>
      <c r="H41" s="661" t="s">
        <v>95</v>
      </c>
      <c r="I41" s="517">
        <f t="shared" si="5"/>
        <v>6</v>
      </c>
      <c r="J41" s="506"/>
    </row>
    <row r="42" spans="1:13" ht="18.95" customHeight="1">
      <c r="A42" s="500"/>
      <c r="B42" s="506" t="s">
        <v>643</v>
      </c>
      <c r="C42" s="515">
        <v>1</v>
      </c>
      <c r="D42" s="515" t="s">
        <v>302</v>
      </c>
      <c r="E42" s="569">
        <v>6</v>
      </c>
      <c r="F42" s="569">
        <f t="shared" si="4"/>
        <v>6</v>
      </c>
      <c r="G42" s="661" t="s">
        <v>95</v>
      </c>
      <c r="H42" s="661" t="s">
        <v>95</v>
      </c>
      <c r="I42" s="517">
        <f t="shared" si="5"/>
        <v>6</v>
      </c>
      <c r="J42" s="506"/>
      <c r="M42" s="485" t="s">
        <v>9</v>
      </c>
    </row>
    <row r="43" spans="1:13" ht="18.95" customHeight="1">
      <c r="A43" s="500"/>
      <c r="B43" s="506" t="s">
        <v>644</v>
      </c>
      <c r="C43" s="515">
        <v>1</v>
      </c>
      <c r="D43" s="515" t="s">
        <v>302</v>
      </c>
      <c r="E43" s="569">
        <v>10</v>
      </c>
      <c r="F43" s="569">
        <f t="shared" si="4"/>
        <v>10</v>
      </c>
      <c r="G43" s="661" t="s">
        <v>95</v>
      </c>
      <c r="H43" s="661" t="s">
        <v>95</v>
      </c>
      <c r="I43" s="517">
        <f t="shared" si="5"/>
        <v>10</v>
      </c>
      <c r="J43" s="506"/>
    </row>
    <row r="44" spans="1:13" s="507" customFormat="1" ht="18.95" customHeight="1">
      <c r="A44" s="500"/>
      <c r="B44" s="506" t="s">
        <v>645</v>
      </c>
      <c r="C44" s="515">
        <v>1</v>
      </c>
      <c r="D44" s="515" t="s">
        <v>302</v>
      </c>
      <c r="E44" s="569">
        <v>19</v>
      </c>
      <c r="F44" s="569">
        <f t="shared" si="4"/>
        <v>19</v>
      </c>
      <c r="G44" s="661" t="s">
        <v>95</v>
      </c>
      <c r="H44" s="661" t="s">
        <v>95</v>
      </c>
      <c r="I44" s="517">
        <f t="shared" si="5"/>
        <v>19</v>
      </c>
      <c r="J44" s="506"/>
      <c r="L44" s="508"/>
    </row>
    <row r="45" spans="1:13" s="507" customFormat="1" ht="18.95" customHeight="1">
      <c r="A45" s="500"/>
      <c r="B45" s="506" t="s">
        <v>646</v>
      </c>
      <c r="C45" s="515">
        <v>1</v>
      </c>
      <c r="D45" s="515" t="s">
        <v>302</v>
      </c>
      <c r="E45" s="569">
        <v>19</v>
      </c>
      <c r="F45" s="569">
        <f t="shared" si="4"/>
        <v>19</v>
      </c>
      <c r="G45" s="661" t="s">
        <v>95</v>
      </c>
      <c r="H45" s="661" t="s">
        <v>95</v>
      </c>
      <c r="I45" s="517">
        <f t="shared" si="5"/>
        <v>19</v>
      </c>
      <c r="J45" s="506"/>
      <c r="L45" s="508"/>
    </row>
    <row r="46" spans="1:13" s="507" customFormat="1" ht="18.95" customHeight="1">
      <c r="A46" s="500"/>
      <c r="B46" s="506" t="s">
        <v>647</v>
      </c>
      <c r="C46" s="515">
        <v>19</v>
      </c>
      <c r="D46" s="515" t="s">
        <v>302</v>
      </c>
      <c r="E46" s="569">
        <v>3</v>
      </c>
      <c r="F46" s="569">
        <f t="shared" si="4"/>
        <v>57</v>
      </c>
      <c r="G46" s="661" t="s">
        <v>95</v>
      </c>
      <c r="H46" s="661" t="s">
        <v>95</v>
      </c>
      <c r="I46" s="517">
        <f t="shared" si="5"/>
        <v>57</v>
      </c>
      <c r="J46" s="506"/>
      <c r="L46" s="508"/>
    </row>
    <row r="47" spans="1:13" s="507" customFormat="1" ht="18.95" customHeight="1">
      <c r="A47" s="500"/>
      <c r="B47" s="506" t="s">
        <v>648</v>
      </c>
      <c r="C47" s="515">
        <v>8</v>
      </c>
      <c r="D47" s="515" t="s">
        <v>302</v>
      </c>
      <c r="E47" s="569">
        <v>4</v>
      </c>
      <c r="F47" s="569">
        <f t="shared" si="4"/>
        <v>32</v>
      </c>
      <c r="G47" s="661" t="s">
        <v>95</v>
      </c>
      <c r="H47" s="661" t="s">
        <v>95</v>
      </c>
      <c r="I47" s="517">
        <f t="shared" si="5"/>
        <v>32</v>
      </c>
      <c r="J47" s="506"/>
      <c r="L47" s="508" t="s">
        <v>264</v>
      </c>
    </row>
    <row r="48" spans="1:13" s="507" customFormat="1" ht="18.95" customHeight="1">
      <c r="A48" s="500"/>
      <c r="B48" s="506" t="s">
        <v>649</v>
      </c>
      <c r="C48" s="515">
        <v>4</v>
      </c>
      <c r="D48" s="515" t="s">
        <v>302</v>
      </c>
      <c r="E48" s="569">
        <v>51</v>
      </c>
      <c r="F48" s="569">
        <f t="shared" si="4"/>
        <v>204</v>
      </c>
      <c r="G48" s="661" t="s">
        <v>95</v>
      </c>
      <c r="H48" s="661" t="s">
        <v>95</v>
      </c>
      <c r="I48" s="517">
        <f t="shared" si="5"/>
        <v>204</v>
      </c>
      <c r="J48" s="506"/>
      <c r="L48" s="508" t="s">
        <v>9</v>
      </c>
    </row>
    <row r="49" spans="1:12" s="507" customFormat="1" ht="18.95" customHeight="1">
      <c r="A49" s="500"/>
      <c r="B49" s="506" t="s">
        <v>650</v>
      </c>
      <c r="C49" s="515">
        <v>4</v>
      </c>
      <c r="D49" s="515" t="s">
        <v>302</v>
      </c>
      <c r="E49" s="569">
        <v>70</v>
      </c>
      <c r="F49" s="569">
        <f t="shared" si="4"/>
        <v>280</v>
      </c>
      <c r="G49" s="661" t="s">
        <v>95</v>
      </c>
      <c r="H49" s="661" t="s">
        <v>95</v>
      </c>
      <c r="I49" s="517">
        <f t="shared" si="5"/>
        <v>280</v>
      </c>
      <c r="J49" s="506"/>
      <c r="L49" s="508"/>
    </row>
    <row r="50" spans="1:12" s="507" customFormat="1" ht="18.95" customHeight="1">
      <c r="A50" s="500"/>
      <c r="B50" s="506" t="s">
        <v>651</v>
      </c>
      <c r="C50" s="515">
        <v>2</v>
      </c>
      <c r="D50" s="515" t="s">
        <v>302</v>
      </c>
      <c r="E50" s="569">
        <v>95</v>
      </c>
      <c r="F50" s="569">
        <f t="shared" si="4"/>
        <v>190</v>
      </c>
      <c r="G50" s="661" t="s">
        <v>95</v>
      </c>
      <c r="H50" s="661" t="s">
        <v>95</v>
      </c>
      <c r="I50" s="517">
        <f t="shared" si="5"/>
        <v>190</v>
      </c>
      <c r="J50" s="506"/>
      <c r="L50" s="508"/>
    </row>
    <row r="51" spans="1:12" ht="18.95" customHeight="1">
      <c r="A51" s="500"/>
      <c r="B51" s="506" t="s">
        <v>652</v>
      </c>
      <c r="C51" s="515">
        <v>24</v>
      </c>
      <c r="D51" s="515" t="s">
        <v>302</v>
      </c>
      <c r="E51" s="569">
        <v>250</v>
      </c>
      <c r="F51" s="569">
        <f t="shared" si="4"/>
        <v>6000</v>
      </c>
      <c r="G51" s="526">
        <v>50</v>
      </c>
      <c r="H51" s="526">
        <f>SUM(G51*C51)</f>
        <v>1200</v>
      </c>
      <c r="I51" s="517">
        <f>SUM(H51+F51)</f>
        <v>7200</v>
      </c>
      <c r="J51" s="506"/>
      <c r="K51" s="556"/>
    </row>
    <row r="52" spans="1:12" ht="18.95" customHeight="1">
      <c r="A52" s="554"/>
      <c r="B52" s="528" t="s">
        <v>18</v>
      </c>
      <c r="C52" s="529"/>
      <c r="D52" s="528"/>
      <c r="E52" s="530"/>
      <c r="F52" s="662">
        <f>SUM(F31:F51)</f>
        <v>7282</v>
      </c>
      <c r="G52" s="532"/>
      <c r="H52" s="662">
        <f>SUM(H31:H51)</f>
        <v>1200</v>
      </c>
      <c r="I52" s="533"/>
      <c r="J52" s="506"/>
      <c r="K52" s="572">
        <f>+H52+F52</f>
        <v>8482</v>
      </c>
    </row>
    <row r="53" spans="1:12" s="507" customFormat="1" ht="18.95" customHeight="1">
      <c r="A53" s="554"/>
      <c r="B53" s="500" t="s">
        <v>53</v>
      </c>
      <c r="C53" s="529"/>
      <c r="D53" s="528"/>
      <c r="E53" s="530"/>
      <c r="F53" s="536"/>
      <c r="G53" s="532"/>
      <c r="H53" s="558"/>
      <c r="I53" s="592">
        <f>SUM(I31:I51)</f>
        <v>8482</v>
      </c>
      <c r="J53" s="506"/>
      <c r="K53" s="535" t="e">
        <f>SUM(#REF!+#REF!)</f>
        <v>#REF!</v>
      </c>
      <c r="L53" s="535"/>
    </row>
    <row r="54" spans="1:12" ht="19.5" customHeight="1">
      <c r="A54" s="557"/>
      <c r="B54" s="658" t="s">
        <v>518</v>
      </c>
      <c r="C54" s="506"/>
      <c r="D54" s="506"/>
      <c r="E54" s="506"/>
      <c r="F54" s="506"/>
      <c r="G54" s="506"/>
      <c r="H54" s="506"/>
      <c r="I54" s="506"/>
      <c r="J54" s="506"/>
    </row>
    <row r="55" spans="1:12" ht="19.5" customHeight="1">
      <c r="A55" s="557"/>
      <c r="B55" s="606" t="s">
        <v>560</v>
      </c>
      <c r="C55" s="515"/>
      <c r="D55" s="515"/>
      <c r="E55" s="526"/>
      <c r="F55" s="526"/>
      <c r="G55" s="526"/>
      <c r="H55" s="526"/>
      <c r="I55" s="517"/>
      <c r="J55" s="506"/>
    </row>
    <row r="56" spans="1:12" ht="19.5" customHeight="1">
      <c r="A56" s="500"/>
      <c r="B56" s="506" t="s">
        <v>653</v>
      </c>
      <c r="C56" s="515">
        <v>4</v>
      </c>
      <c r="D56" s="515" t="s">
        <v>302</v>
      </c>
      <c r="E56" s="569">
        <v>68</v>
      </c>
      <c r="F56" s="569">
        <f>SUM(C56*E56)</f>
        <v>272</v>
      </c>
      <c r="G56" s="661" t="s">
        <v>95</v>
      </c>
      <c r="H56" s="661" t="s">
        <v>95</v>
      </c>
      <c r="I56" s="517">
        <f>SUM(F56)</f>
        <v>272</v>
      </c>
      <c r="J56" s="506"/>
    </row>
    <row r="57" spans="1:12" ht="19.5" customHeight="1">
      <c r="A57" s="500"/>
      <c r="B57" s="506" t="s">
        <v>654</v>
      </c>
      <c r="C57" s="515">
        <v>5</v>
      </c>
      <c r="D57" s="515" t="s">
        <v>302</v>
      </c>
      <c r="E57" s="569">
        <v>95</v>
      </c>
      <c r="F57" s="569">
        <f>SUM(C57*E57)</f>
        <v>475</v>
      </c>
      <c r="G57" s="661" t="s">
        <v>95</v>
      </c>
      <c r="H57" s="661" t="s">
        <v>95</v>
      </c>
      <c r="I57" s="517">
        <f>SUM(F57)</f>
        <v>475</v>
      </c>
      <c r="J57" s="506"/>
    </row>
    <row r="58" spans="1:12" ht="19.5" customHeight="1">
      <c r="A58" s="506"/>
      <c r="B58" s="506" t="s">
        <v>655</v>
      </c>
      <c r="C58" s="515">
        <v>3</v>
      </c>
      <c r="D58" s="515" t="s">
        <v>302</v>
      </c>
      <c r="E58" s="569">
        <v>320</v>
      </c>
      <c r="F58" s="569">
        <f>SUM(C58*E58)</f>
        <v>960</v>
      </c>
      <c r="G58" s="661" t="s">
        <v>95</v>
      </c>
      <c r="H58" s="661" t="s">
        <v>95</v>
      </c>
      <c r="I58" s="517">
        <f>SUM(F58)</f>
        <v>960</v>
      </c>
      <c r="J58" s="506"/>
    </row>
    <row r="59" spans="1:12" ht="19.5" customHeight="1">
      <c r="A59" s="515"/>
      <c r="B59" s="506" t="s">
        <v>656</v>
      </c>
      <c r="C59" s="515">
        <v>2</v>
      </c>
      <c r="D59" s="515" t="s">
        <v>302</v>
      </c>
      <c r="E59" s="569">
        <v>80</v>
      </c>
      <c r="F59" s="569">
        <f>SUM(C59*E59)</f>
        <v>160</v>
      </c>
      <c r="G59" s="661" t="s">
        <v>95</v>
      </c>
      <c r="H59" s="661" t="s">
        <v>95</v>
      </c>
      <c r="I59" s="517">
        <f>SUM(F59)</f>
        <v>160</v>
      </c>
      <c r="J59" s="506"/>
    </row>
    <row r="60" spans="1:12" ht="19.5" customHeight="1">
      <c r="A60" s="515"/>
      <c r="B60" s="506" t="s">
        <v>657</v>
      </c>
      <c r="C60" s="515">
        <v>1</v>
      </c>
      <c r="D60" s="515" t="s">
        <v>302</v>
      </c>
      <c r="E60" s="569">
        <v>180</v>
      </c>
      <c r="F60" s="569">
        <f t="shared" ref="F60:F65" si="6">SUM(C60*E60)</f>
        <v>180</v>
      </c>
      <c r="G60" s="661" t="s">
        <v>95</v>
      </c>
      <c r="H60" s="661" t="s">
        <v>95</v>
      </c>
      <c r="I60" s="517">
        <f t="shared" ref="I60:I65" si="7">SUM(F60)</f>
        <v>180</v>
      </c>
      <c r="J60" s="506"/>
    </row>
    <row r="61" spans="1:12" ht="19.5" customHeight="1">
      <c r="A61" s="515"/>
      <c r="B61" s="506" t="s">
        <v>658</v>
      </c>
      <c r="C61" s="515">
        <v>1</v>
      </c>
      <c r="D61" s="515" t="s">
        <v>302</v>
      </c>
      <c r="E61" s="569">
        <v>280</v>
      </c>
      <c r="F61" s="569">
        <f t="shared" si="6"/>
        <v>280</v>
      </c>
      <c r="G61" s="661" t="s">
        <v>95</v>
      </c>
      <c r="H61" s="661" t="s">
        <v>95</v>
      </c>
      <c r="I61" s="517">
        <f t="shared" si="7"/>
        <v>280</v>
      </c>
      <c r="J61" s="506"/>
      <c r="L61" s="470" t="s">
        <v>9</v>
      </c>
    </row>
    <row r="62" spans="1:12" ht="19.5" customHeight="1">
      <c r="A62" s="515"/>
      <c r="B62" s="506" t="s">
        <v>806</v>
      </c>
      <c r="C62" s="515">
        <v>2</v>
      </c>
      <c r="D62" s="515" t="s">
        <v>302</v>
      </c>
      <c r="E62" s="569">
        <v>100</v>
      </c>
      <c r="F62" s="569">
        <f t="shared" si="6"/>
        <v>200</v>
      </c>
      <c r="G62" s="661" t="s">
        <v>95</v>
      </c>
      <c r="H62" s="661" t="s">
        <v>95</v>
      </c>
      <c r="I62" s="517">
        <f t="shared" si="7"/>
        <v>200</v>
      </c>
      <c r="J62" s="506"/>
    </row>
    <row r="63" spans="1:12" ht="19.5" customHeight="1">
      <c r="A63" s="515"/>
      <c r="B63" s="506" t="s">
        <v>807</v>
      </c>
      <c r="C63" s="515">
        <v>4</v>
      </c>
      <c r="D63" s="515" t="s">
        <v>302</v>
      </c>
      <c r="E63" s="569">
        <v>340</v>
      </c>
      <c r="F63" s="569">
        <f t="shared" si="6"/>
        <v>1360</v>
      </c>
      <c r="G63" s="661" t="s">
        <v>95</v>
      </c>
      <c r="H63" s="661" t="s">
        <v>95</v>
      </c>
      <c r="I63" s="517">
        <f t="shared" si="7"/>
        <v>1360</v>
      </c>
      <c r="J63" s="506"/>
      <c r="L63" s="470" t="s">
        <v>9</v>
      </c>
    </row>
    <row r="64" spans="1:12" ht="19.5" customHeight="1">
      <c r="A64" s="515"/>
      <c r="B64" s="506" t="s">
        <v>659</v>
      </c>
      <c r="C64" s="515">
        <v>1</v>
      </c>
      <c r="D64" s="515" t="s">
        <v>302</v>
      </c>
      <c r="E64" s="569">
        <v>165</v>
      </c>
      <c r="F64" s="569">
        <f t="shared" si="6"/>
        <v>165</v>
      </c>
      <c r="G64" s="661" t="s">
        <v>95</v>
      </c>
      <c r="H64" s="661" t="s">
        <v>95</v>
      </c>
      <c r="I64" s="517">
        <f t="shared" si="7"/>
        <v>165</v>
      </c>
      <c r="J64" s="506"/>
      <c r="L64" s="470" t="s">
        <v>9</v>
      </c>
    </row>
    <row r="65" spans="1:12" ht="19.5" customHeight="1">
      <c r="A65" s="515"/>
      <c r="B65" s="506" t="s">
        <v>660</v>
      </c>
      <c r="C65" s="515">
        <v>1</v>
      </c>
      <c r="D65" s="515" t="s">
        <v>302</v>
      </c>
      <c r="E65" s="569">
        <v>480</v>
      </c>
      <c r="F65" s="569">
        <f t="shared" si="6"/>
        <v>480</v>
      </c>
      <c r="G65" s="661" t="s">
        <v>95</v>
      </c>
      <c r="H65" s="661" t="s">
        <v>95</v>
      </c>
      <c r="I65" s="517">
        <f t="shared" si="7"/>
        <v>480</v>
      </c>
      <c r="J65" s="506"/>
    </row>
    <row r="66" spans="1:12" ht="19.5" customHeight="1">
      <c r="A66" s="515"/>
      <c r="B66" s="606" t="s">
        <v>661</v>
      </c>
      <c r="C66" s="567"/>
      <c r="D66" s="528"/>
      <c r="E66" s="530"/>
      <c r="F66" s="536"/>
      <c r="G66" s="536"/>
      <c r="H66" s="536"/>
      <c r="I66" s="533"/>
      <c r="J66" s="506"/>
    </row>
    <row r="67" spans="1:12" ht="19.5" customHeight="1">
      <c r="A67" s="515"/>
      <c r="B67" s="506" t="s">
        <v>631</v>
      </c>
      <c r="C67" s="515">
        <v>3</v>
      </c>
      <c r="D67" s="515" t="s">
        <v>302</v>
      </c>
      <c r="E67" s="569">
        <v>114</v>
      </c>
      <c r="F67" s="569">
        <f t="shared" ref="F67:F72" si="8">SUM(C67*E67)</f>
        <v>342</v>
      </c>
      <c r="G67" s="661" t="s">
        <v>95</v>
      </c>
      <c r="H67" s="661" t="s">
        <v>95</v>
      </c>
      <c r="I67" s="517">
        <f t="shared" ref="I67:I72" si="9">SUM(F67)</f>
        <v>342</v>
      </c>
      <c r="J67" s="506"/>
    </row>
    <row r="68" spans="1:12" ht="19.5" customHeight="1">
      <c r="A68" s="515"/>
      <c r="B68" s="506" t="s">
        <v>662</v>
      </c>
      <c r="C68" s="515">
        <v>2</v>
      </c>
      <c r="D68" s="515" t="s">
        <v>302</v>
      </c>
      <c r="E68" s="569">
        <v>249</v>
      </c>
      <c r="F68" s="569">
        <f t="shared" si="8"/>
        <v>498</v>
      </c>
      <c r="G68" s="661" t="s">
        <v>95</v>
      </c>
      <c r="H68" s="661" t="s">
        <v>95</v>
      </c>
      <c r="I68" s="517">
        <f t="shared" si="9"/>
        <v>498</v>
      </c>
      <c r="J68" s="506"/>
    </row>
    <row r="69" spans="1:12" ht="19.5" customHeight="1">
      <c r="A69" s="515"/>
      <c r="B69" s="506" t="s">
        <v>663</v>
      </c>
      <c r="C69" s="515">
        <v>3</v>
      </c>
      <c r="D69" s="515" t="s">
        <v>302</v>
      </c>
      <c r="E69" s="569">
        <v>63</v>
      </c>
      <c r="F69" s="569">
        <f t="shared" si="8"/>
        <v>189</v>
      </c>
      <c r="G69" s="661" t="s">
        <v>95</v>
      </c>
      <c r="H69" s="661" t="s">
        <v>95</v>
      </c>
      <c r="I69" s="517">
        <f t="shared" si="9"/>
        <v>189</v>
      </c>
      <c r="J69" s="506"/>
      <c r="L69" s="470" t="s">
        <v>9</v>
      </c>
    </row>
    <row r="70" spans="1:12" ht="19.5" customHeight="1">
      <c r="A70" s="515"/>
      <c r="B70" s="506" t="s">
        <v>636</v>
      </c>
      <c r="C70" s="515">
        <v>2</v>
      </c>
      <c r="D70" s="515" t="s">
        <v>302</v>
      </c>
      <c r="E70" s="569">
        <v>116</v>
      </c>
      <c r="F70" s="569">
        <f t="shared" si="8"/>
        <v>232</v>
      </c>
      <c r="G70" s="661" t="s">
        <v>95</v>
      </c>
      <c r="H70" s="661" t="s">
        <v>95</v>
      </c>
      <c r="I70" s="517">
        <f t="shared" si="9"/>
        <v>232</v>
      </c>
      <c r="J70" s="506"/>
    </row>
    <row r="71" spans="1:12" ht="19.5" customHeight="1">
      <c r="A71" s="515"/>
      <c r="B71" s="506" t="s">
        <v>664</v>
      </c>
      <c r="C71" s="515">
        <v>2</v>
      </c>
      <c r="D71" s="515" t="s">
        <v>302</v>
      </c>
      <c r="E71" s="569">
        <v>113</v>
      </c>
      <c r="F71" s="569">
        <f t="shared" si="8"/>
        <v>226</v>
      </c>
      <c r="G71" s="661" t="s">
        <v>95</v>
      </c>
      <c r="H71" s="661" t="s">
        <v>95</v>
      </c>
      <c r="I71" s="517">
        <f t="shared" si="9"/>
        <v>226</v>
      </c>
      <c r="J71" s="506"/>
    </row>
    <row r="72" spans="1:12" ht="19.5" customHeight="1">
      <c r="A72" s="557"/>
      <c r="B72" s="506" t="s">
        <v>665</v>
      </c>
      <c r="C72" s="515">
        <v>1</v>
      </c>
      <c r="D72" s="515" t="s">
        <v>302</v>
      </c>
      <c r="E72" s="569">
        <v>154</v>
      </c>
      <c r="F72" s="569">
        <f t="shared" si="8"/>
        <v>154</v>
      </c>
      <c r="G72" s="661" t="s">
        <v>95</v>
      </c>
      <c r="H72" s="661" t="s">
        <v>95</v>
      </c>
      <c r="I72" s="517">
        <f t="shared" si="9"/>
        <v>154</v>
      </c>
      <c r="J72" s="506"/>
    </row>
    <row r="73" spans="1:12" ht="19.5" customHeight="1">
      <c r="A73" s="557"/>
      <c r="B73" s="506"/>
      <c r="C73" s="506"/>
      <c r="D73" s="506"/>
      <c r="E73" s="506"/>
      <c r="F73" s="506"/>
      <c r="G73" s="506"/>
      <c r="H73" s="506"/>
      <c r="I73" s="506"/>
      <c r="J73" s="506"/>
    </row>
    <row r="74" spans="1:12" ht="19.5" customHeight="1">
      <c r="A74" s="554"/>
      <c r="B74" s="528" t="s">
        <v>18</v>
      </c>
      <c r="C74" s="529"/>
      <c r="D74" s="528"/>
      <c r="E74" s="530"/>
      <c r="F74" s="662">
        <f>SUM(F54:F72)</f>
        <v>6173</v>
      </c>
      <c r="G74" s="532"/>
      <c r="H74" s="662">
        <f>SUM(H54:H72)</f>
        <v>0</v>
      </c>
      <c r="I74" s="533"/>
      <c r="J74" s="506"/>
      <c r="K74" s="572">
        <f>+H74+F74</f>
        <v>6173</v>
      </c>
    </row>
    <row r="75" spans="1:12" ht="19.5" customHeight="1">
      <c r="A75" s="554"/>
      <c r="B75" s="500" t="s">
        <v>53</v>
      </c>
      <c r="C75" s="529"/>
      <c r="D75" s="528"/>
      <c r="E75" s="530"/>
      <c r="F75" s="536"/>
      <c r="G75" s="532"/>
      <c r="H75" s="558"/>
      <c r="I75" s="592">
        <f>SUM(I55:I73)</f>
        <v>6173</v>
      </c>
      <c r="J75" s="506"/>
      <c r="L75" s="534">
        <f>+I75+G75</f>
        <v>6173</v>
      </c>
    </row>
    <row r="76" spans="1:12" ht="20.100000000000001" customHeight="1">
      <c r="A76" s="557"/>
      <c r="B76" s="658" t="s">
        <v>518</v>
      </c>
      <c r="C76" s="506"/>
      <c r="D76" s="506"/>
      <c r="E76" s="506"/>
      <c r="F76" s="506"/>
      <c r="G76" s="506"/>
      <c r="H76" s="506"/>
      <c r="I76" s="506"/>
      <c r="J76" s="506"/>
    </row>
    <row r="77" spans="1:12" ht="20.100000000000001" customHeight="1">
      <c r="A77" s="500"/>
      <c r="B77" s="663" t="s">
        <v>666</v>
      </c>
      <c r="C77" s="567"/>
      <c r="D77" s="528"/>
      <c r="E77" s="530"/>
      <c r="F77" s="536"/>
      <c r="G77" s="536"/>
      <c r="H77" s="536"/>
      <c r="I77" s="533"/>
      <c r="J77" s="506"/>
    </row>
    <row r="78" spans="1:12" ht="20.100000000000001" customHeight="1">
      <c r="A78" s="500"/>
      <c r="B78" s="664" t="s">
        <v>667</v>
      </c>
      <c r="C78" s="515"/>
      <c r="D78" s="515"/>
      <c r="E78" s="520"/>
      <c r="F78" s="520"/>
      <c r="G78" s="520"/>
      <c r="H78" s="520"/>
      <c r="I78" s="522"/>
      <c r="J78" s="506"/>
    </row>
    <row r="79" spans="1:12" ht="20.100000000000001" customHeight="1">
      <c r="A79" s="500"/>
      <c r="B79" s="506" t="s">
        <v>617</v>
      </c>
      <c r="C79" s="665">
        <v>4</v>
      </c>
      <c r="D79" s="515" t="s">
        <v>302</v>
      </c>
      <c r="E79" s="520">
        <v>240</v>
      </c>
      <c r="F79" s="520">
        <f>SUM(E79*C79)</f>
        <v>960</v>
      </c>
      <c r="G79" s="526">
        <v>50</v>
      </c>
      <c r="H79" s="526">
        <f>SUM(G79*C79)</f>
        <v>200</v>
      </c>
      <c r="I79" s="517">
        <f>SUM(H79+F79)</f>
        <v>1160</v>
      </c>
      <c r="J79" s="506"/>
    </row>
    <row r="80" spans="1:12" ht="20.100000000000001" customHeight="1">
      <c r="A80" s="557"/>
      <c r="B80" s="506" t="s">
        <v>618</v>
      </c>
      <c r="C80" s="665">
        <v>4</v>
      </c>
      <c r="D80" s="515" t="s">
        <v>302</v>
      </c>
      <c r="E80" s="520">
        <v>234</v>
      </c>
      <c r="F80" s="520">
        <f>SUM(E80*C80)</f>
        <v>936</v>
      </c>
      <c r="G80" s="661" t="s">
        <v>95</v>
      </c>
      <c r="H80" s="661" t="s">
        <v>95</v>
      </c>
      <c r="I80" s="517">
        <f>SUM(F80)</f>
        <v>936</v>
      </c>
      <c r="J80" s="506"/>
    </row>
    <row r="81" spans="1:16" ht="20.100000000000001" customHeight="1">
      <c r="A81" s="557"/>
      <c r="B81" s="664" t="s">
        <v>305</v>
      </c>
      <c r="C81" s="506"/>
      <c r="D81" s="506"/>
      <c r="E81" s="506"/>
      <c r="F81" s="506"/>
      <c r="G81" s="506"/>
      <c r="H81" s="506"/>
      <c r="I81" s="506"/>
      <c r="J81" s="506"/>
    </row>
    <row r="82" spans="1:16" ht="20.100000000000001" customHeight="1">
      <c r="A82" s="557"/>
      <c r="B82" s="506" t="s">
        <v>617</v>
      </c>
      <c r="C82" s="515">
        <v>2</v>
      </c>
      <c r="D82" s="515" t="s">
        <v>113</v>
      </c>
      <c r="E82" s="526">
        <v>590</v>
      </c>
      <c r="F82" s="526">
        <f>SUM(E82*C82)</f>
        <v>1180</v>
      </c>
      <c r="G82" s="526">
        <v>100</v>
      </c>
      <c r="H82" s="526">
        <f>SUM(G82*C82)</f>
        <v>200</v>
      </c>
      <c r="I82" s="517">
        <f>SUM(H82+F82)</f>
        <v>1380</v>
      </c>
      <c r="J82" s="506"/>
    </row>
    <row r="83" spans="1:16" ht="20.100000000000001" customHeight="1">
      <c r="A83" s="557"/>
      <c r="B83" s="506" t="s">
        <v>619</v>
      </c>
      <c r="C83" s="515">
        <v>2</v>
      </c>
      <c r="D83" s="515" t="s">
        <v>113</v>
      </c>
      <c r="E83" s="526">
        <v>1145</v>
      </c>
      <c r="F83" s="526">
        <f>SUM(E83*C83)</f>
        <v>2290</v>
      </c>
      <c r="G83" s="526">
        <v>200</v>
      </c>
      <c r="H83" s="526">
        <f>SUM(G83*C83)</f>
        <v>400</v>
      </c>
      <c r="I83" s="517">
        <f>SUM(H83+F83)</f>
        <v>2690</v>
      </c>
      <c r="J83" s="506"/>
    </row>
    <row r="84" spans="1:16" ht="20.100000000000001" customHeight="1">
      <c r="A84" s="557"/>
      <c r="B84" s="506" t="s">
        <v>620</v>
      </c>
      <c r="C84" s="515">
        <v>1</v>
      </c>
      <c r="D84" s="515" t="s">
        <v>113</v>
      </c>
      <c r="E84" s="526">
        <v>1760</v>
      </c>
      <c r="F84" s="526">
        <f>SUM(E84*C84)</f>
        <v>1760</v>
      </c>
      <c r="G84" s="526">
        <v>250</v>
      </c>
      <c r="H84" s="526">
        <f>SUM(G84*C84)</f>
        <v>250</v>
      </c>
      <c r="I84" s="517">
        <f>SUM(H84+F84)</f>
        <v>2010</v>
      </c>
      <c r="J84" s="506"/>
      <c r="P84" s="485" t="s">
        <v>9</v>
      </c>
    </row>
    <row r="85" spans="1:16" ht="20.100000000000001" customHeight="1">
      <c r="A85" s="557"/>
      <c r="B85" s="606" t="s">
        <v>668</v>
      </c>
      <c r="C85" s="529"/>
      <c r="D85" s="528"/>
      <c r="E85" s="530"/>
      <c r="F85" s="536"/>
      <c r="G85" s="537"/>
      <c r="H85" s="537"/>
      <c r="I85" s="593"/>
      <c r="J85" s="506"/>
    </row>
    <row r="86" spans="1:16" ht="20.100000000000001" customHeight="1">
      <c r="A86" s="557"/>
      <c r="B86" s="664" t="s">
        <v>305</v>
      </c>
      <c r="C86" s="506"/>
      <c r="D86" s="506"/>
      <c r="E86" s="506"/>
      <c r="F86" s="506"/>
      <c r="G86" s="506"/>
      <c r="H86" s="506"/>
      <c r="I86" s="506"/>
      <c r="J86" s="506"/>
      <c r="L86" s="470" t="s">
        <v>9</v>
      </c>
    </row>
    <row r="87" spans="1:16" ht="20.100000000000001" customHeight="1">
      <c r="A87" s="557"/>
      <c r="B87" s="506" t="s">
        <v>622</v>
      </c>
      <c r="C87" s="515">
        <v>4</v>
      </c>
      <c r="D87" s="515" t="s">
        <v>113</v>
      </c>
      <c r="E87" s="526">
        <v>7850</v>
      </c>
      <c r="F87" s="526">
        <f>SUM(E87*C87)</f>
        <v>31400</v>
      </c>
      <c r="G87" s="526">
        <v>400</v>
      </c>
      <c r="H87" s="526">
        <f>SUM(G87*C87)</f>
        <v>1600</v>
      </c>
      <c r="I87" s="517">
        <f>SUM(H87+F87)</f>
        <v>33000</v>
      </c>
      <c r="J87" s="506"/>
    </row>
    <row r="88" spans="1:16" ht="20.100000000000001" customHeight="1">
      <c r="A88" s="557"/>
      <c r="B88" s="664" t="s">
        <v>307</v>
      </c>
      <c r="C88" s="506"/>
      <c r="D88" s="506"/>
      <c r="E88" s="506"/>
      <c r="F88" s="506"/>
      <c r="G88" s="506"/>
      <c r="H88" s="506"/>
      <c r="I88" s="506"/>
      <c r="J88" s="506"/>
    </row>
    <row r="89" spans="1:16" ht="20.100000000000001" customHeight="1">
      <c r="A89" s="557"/>
      <c r="B89" s="666" t="s">
        <v>622</v>
      </c>
      <c r="C89" s="667">
        <v>1</v>
      </c>
      <c r="D89" s="667" t="s">
        <v>113</v>
      </c>
      <c r="E89" s="668">
        <v>6980</v>
      </c>
      <c r="F89" s="668">
        <f>SUM(E89*C89)</f>
        <v>6980</v>
      </c>
      <c r="G89" s="668">
        <v>400</v>
      </c>
      <c r="H89" s="668">
        <f>SUM(G89*C89)</f>
        <v>400</v>
      </c>
      <c r="I89" s="527">
        <f>SUM(H89+F89)</f>
        <v>7380</v>
      </c>
      <c r="J89" s="506"/>
    </row>
    <row r="90" spans="1:16" ht="20.100000000000001" customHeight="1">
      <c r="A90" s="506"/>
      <c r="B90" s="669" t="s">
        <v>317</v>
      </c>
      <c r="C90" s="506"/>
      <c r="D90" s="506"/>
      <c r="E90" s="506"/>
      <c r="F90" s="506"/>
      <c r="G90" s="506"/>
      <c r="H90" s="506"/>
      <c r="I90" s="506"/>
      <c r="J90" s="506"/>
    </row>
    <row r="91" spans="1:16" ht="20.100000000000001" customHeight="1">
      <c r="A91" s="506"/>
      <c r="B91" s="666" t="s">
        <v>622</v>
      </c>
      <c r="C91" s="667">
        <v>1</v>
      </c>
      <c r="D91" s="667" t="s">
        <v>113</v>
      </c>
      <c r="E91" s="668">
        <v>22000</v>
      </c>
      <c r="F91" s="668">
        <f>SUM(E91*C91)</f>
        <v>22000</v>
      </c>
      <c r="G91" s="668">
        <v>400</v>
      </c>
      <c r="H91" s="668">
        <f>SUM(G91*C91)</f>
        <v>400</v>
      </c>
      <c r="I91" s="527">
        <f>SUM(H91+F91)</f>
        <v>22400</v>
      </c>
      <c r="J91" s="506"/>
      <c r="M91" s="485" t="s">
        <v>9</v>
      </c>
    </row>
    <row r="92" spans="1:16" ht="20.100000000000001" customHeight="1">
      <c r="A92" s="515"/>
      <c r="B92" s="670"/>
      <c r="C92" s="671"/>
      <c r="D92" s="544"/>
      <c r="E92" s="520"/>
      <c r="F92" s="520"/>
      <c r="G92" s="520"/>
      <c r="H92" s="520"/>
      <c r="I92" s="523"/>
      <c r="J92" s="506"/>
    </row>
    <row r="93" spans="1:16" ht="20.100000000000001" customHeight="1">
      <c r="A93" s="515"/>
      <c r="B93" s="670"/>
      <c r="C93" s="671"/>
      <c r="D93" s="544"/>
      <c r="E93" s="520"/>
      <c r="F93" s="520"/>
      <c r="G93" s="520"/>
      <c r="H93" s="520"/>
      <c r="I93" s="523"/>
      <c r="J93" s="506"/>
    </row>
    <row r="94" spans="1:16" ht="20.100000000000001" customHeight="1">
      <c r="A94" s="515"/>
      <c r="B94" s="670"/>
      <c r="C94" s="671"/>
      <c r="D94" s="544"/>
      <c r="E94" s="520"/>
      <c r="F94" s="520"/>
      <c r="G94" s="520"/>
      <c r="H94" s="520"/>
      <c r="I94" s="523"/>
      <c r="J94" s="506"/>
    </row>
    <row r="95" spans="1:16" ht="20.100000000000001" customHeight="1">
      <c r="A95" s="506"/>
      <c r="B95" s="506"/>
      <c r="C95" s="515"/>
      <c r="D95" s="515"/>
      <c r="E95" s="569"/>
      <c r="F95" s="569"/>
      <c r="G95" s="661"/>
      <c r="H95" s="661"/>
      <c r="I95" s="517"/>
      <c r="J95" s="506"/>
    </row>
    <row r="96" spans="1:16" ht="20.100000000000001" customHeight="1">
      <c r="A96" s="554"/>
      <c r="B96" s="528" t="s">
        <v>18</v>
      </c>
      <c r="C96" s="529"/>
      <c r="D96" s="528"/>
      <c r="E96" s="530"/>
      <c r="F96" s="662">
        <f>SUM(F77:F95)</f>
        <v>67506</v>
      </c>
      <c r="G96" s="532"/>
      <c r="H96" s="662">
        <f>SUM(H78:H95)</f>
        <v>3450</v>
      </c>
      <c r="I96" s="533"/>
      <c r="J96" s="506"/>
      <c r="K96" s="572">
        <f>+H96+F96</f>
        <v>70956</v>
      </c>
    </row>
    <row r="97" spans="1:15" ht="20.100000000000001" customHeight="1">
      <c r="A97" s="554"/>
      <c r="B97" s="500" t="s">
        <v>53</v>
      </c>
      <c r="C97" s="529"/>
      <c r="D97" s="528"/>
      <c r="E97" s="530"/>
      <c r="F97" s="536"/>
      <c r="G97" s="532"/>
      <c r="H97" s="558"/>
      <c r="I97" s="592">
        <f>SUM(I78:I96)</f>
        <v>70956</v>
      </c>
      <c r="J97" s="506"/>
      <c r="K97" s="534">
        <f>+H97+F97</f>
        <v>0</v>
      </c>
      <c r="L97" s="534">
        <f>+I97+G97</f>
        <v>70956</v>
      </c>
    </row>
    <row r="98" spans="1:15" ht="20.100000000000001" customHeight="1">
      <c r="A98" s="557"/>
      <c r="B98" s="658" t="s">
        <v>518</v>
      </c>
      <c r="C98" s="506"/>
      <c r="D98" s="506"/>
      <c r="E98" s="506"/>
      <c r="F98" s="506"/>
      <c r="G98" s="506"/>
      <c r="H98" s="506"/>
      <c r="I98" s="506"/>
      <c r="J98" s="506"/>
    </row>
    <row r="99" spans="1:15" ht="20.100000000000001" customHeight="1">
      <c r="A99" s="500"/>
      <c r="B99" s="663" t="s">
        <v>669</v>
      </c>
      <c r="C99" s="515"/>
      <c r="D99" s="515"/>
      <c r="E99" s="569"/>
      <c r="F99" s="569"/>
      <c r="G99" s="661"/>
      <c r="H99" s="661"/>
      <c r="I99" s="517"/>
      <c r="J99" s="506"/>
    </row>
    <row r="100" spans="1:15" ht="20.100000000000001" customHeight="1">
      <c r="A100" s="500"/>
      <c r="B100" s="606" t="s">
        <v>670</v>
      </c>
      <c r="C100" s="665"/>
      <c r="D100" s="515"/>
      <c r="E100" s="520"/>
      <c r="F100" s="520"/>
      <c r="G100" s="661"/>
      <c r="H100" s="661"/>
      <c r="I100" s="522"/>
      <c r="J100" s="506"/>
    </row>
    <row r="101" spans="1:15" ht="20.100000000000001" customHeight="1">
      <c r="A101" s="500"/>
      <c r="B101" s="514" t="s">
        <v>744</v>
      </c>
      <c r="C101" s="515">
        <v>1</v>
      </c>
      <c r="D101" s="515" t="s">
        <v>308</v>
      </c>
      <c r="E101" s="526">
        <v>3500</v>
      </c>
      <c r="F101" s="526">
        <f>SUM(E101*C101)</f>
        <v>3500</v>
      </c>
      <c r="G101" s="661" t="s">
        <v>95</v>
      </c>
      <c r="H101" s="661" t="s">
        <v>95</v>
      </c>
      <c r="I101" s="517">
        <f>SUM(F101)</f>
        <v>3500</v>
      </c>
      <c r="J101" s="506"/>
    </row>
    <row r="102" spans="1:15" ht="20.100000000000001" customHeight="1">
      <c r="A102" s="500"/>
      <c r="B102" s="506" t="s">
        <v>567</v>
      </c>
      <c r="C102" s="515">
        <v>2</v>
      </c>
      <c r="D102" s="515" t="s">
        <v>113</v>
      </c>
      <c r="E102" s="526">
        <v>7850</v>
      </c>
      <c r="F102" s="526">
        <f>SUM(E102*C102)</f>
        <v>15700</v>
      </c>
      <c r="G102" s="661" t="s">
        <v>95</v>
      </c>
      <c r="H102" s="661" t="s">
        <v>95</v>
      </c>
      <c r="I102" s="517">
        <f>SUM(F102)</f>
        <v>15700</v>
      </c>
      <c r="J102" s="506"/>
    </row>
    <row r="103" spans="1:15" ht="20.100000000000001" customHeight="1">
      <c r="A103" s="515"/>
      <c r="B103" s="506" t="s">
        <v>745</v>
      </c>
      <c r="C103" s="515">
        <v>1</v>
      </c>
      <c r="D103" s="515" t="s">
        <v>113</v>
      </c>
      <c r="E103" s="526">
        <v>22000</v>
      </c>
      <c r="F103" s="526">
        <f>SUM(E103*C103)</f>
        <v>22000</v>
      </c>
      <c r="G103" s="661" t="s">
        <v>95</v>
      </c>
      <c r="H103" s="661" t="s">
        <v>95</v>
      </c>
      <c r="I103" s="517">
        <f>SUM(F103)</f>
        <v>22000</v>
      </c>
      <c r="J103" s="506"/>
    </row>
    <row r="104" spans="1:15" ht="20.100000000000001" customHeight="1">
      <c r="A104" s="515"/>
      <c r="B104" s="506" t="s">
        <v>746</v>
      </c>
      <c r="C104" s="515">
        <v>2</v>
      </c>
      <c r="D104" s="515" t="s">
        <v>113</v>
      </c>
      <c r="E104" s="526">
        <v>689</v>
      </c>
      <c r="F104" s="526">
        <f>SUM(E104*C104)</f>
        <v>1378</v>
      </c>
      <c r="G104" s="661" t="s">
        <v>95</v>
      </c>
      <c r="H104" s="661" t="s">
        <v>95</v>
      </c>
      <c r="I104" s="517">
        <f>SUM(F104)</f>
        <v>1378</v>
      </c>
      <c r="J104" s="506"/>
      <c r="L104" s="470" t="s">
        <v>9</v>
      </c>
    </row>
    <row r="105" spans="1:15" ht="20.100000000000001" customHeight="1">
      <c r="A105" s="515"/>
      <c r="B105" s="506" t="s">
        <v>671</v>
      </c>
      <c r="C105" s="515">
        <v>1</v>
      </c>
      <c r="D105" s="515" t="s">
        <v>19</v>
      </c>
      <c r="E105" s="526">
        <v>2100</v>
      </c>
      <c r="F105" s="526">
        <f>SUM(E105*C105)</f>
        <v>2100</v>
      </c>
      <c r="G105" s="661" t="s">
        <v>95</v>
      </c>
      <c r="H105" s="661" t="s">
        <v>95</v>
      </c>
      <c r="I105" s="517">
        <f>SUM(F105)</f>
        <v>2100</v>
      </c>
      <c r="J105" s="506"/>
    </row>
    <row r="106" spans="1:15" ht="20.100000000000001" customHeight="1">
      <c r="A106" s="515"/>
      <c r="B106" s="606" t="s">
        <v>672</v>
      </c>
      <c r="C106" s="665"/>
      <c r="D106" s="515"/>
      <c r="E106" s="520"/>
      <c r="F106" s="520"/>
      <c r="G106" s="661"/>
      <c r="H106" s="661"/>
      <c r="I106" s="522"/>
      <c r="J106" s="506"/>
    </row>
    <row r="107" spans="1:15" ht="20.100000000000001" customHeight="1">
      <c r="A107" s="506"/>
      <c r="B107" s="514" t="s">
        <v>747</v>
      </c>
      <c r="C107" s="665">
        <v>1</v>
      </c>
      <c r="D107" s="515" t="s">
        <v>308</v>
      </c>
      <c r="E107" s="520">
        <v>2200</v>
      </c>
      <c r="F107" s="520">
        <f>SUM(E107*C107)</f>
        <v>2200</v>
      </c>
      <c r="G107" s="661" t="s">
        <v>95</v>
      </c>
      <c r="H107" s="661" t="s">
        <v>95</v>
      </c>
      <c r="I107" s="522">
        <f>SUM(F107)</f>
        <v>2200</v>
      </c>
      <c r="J107" s="542"/>
    </row>
    <row r="108" spans="1:15" ht="20.100000000000001" customHeight="1">
      <c r="A108" s="672"/>
      <c r="B108" s="506" t="s">
        <v>748</v>
      </c>
      <c r="C108" s="665">
        <v>2</v>
      </c>
      <c r="D108" s="515" t="s">
        <v>113</v>
      </c>
      <c r="E108" s="520">
        <v>7850</v>
      </c>
      <c r="F108" s="520">
        <f>SUM(E108*C108)</f>
        <v>15700</v>
      </c>
      <c r="G108" s="661" t="s">
        <v>95</v>
      </c>
      <c r="H108" s="661" t="s">
        <v>95</v>
      </c>
      <c r="I108" s="522">
        <f>SUM(F108)</f>
        <v>15700</v>
      </c>
      <c r="J108" s="506"/>
    </row>
    <row r="109" spans="1:15" ht="20.100000000000001" customHeight="1">
      <c r="A109" s="672"/>
      <c r="B109" s="506" t="s">
        <v>749</v>
      </c>
      <c r="C109" s="665">
        <v>1</v>
      </c>
      <c r="D109" s="515" t="s">
        <v>113</v>
      </c>
      <c r="E109" s="520">
        <v>6980</v>
      </c>
      <c r="F109" s="520">
        <f>SUM(E109*C109)</f>
        <v>6980</v>
      </c>
      <c r="G109" s="661" t="s">
        <v>95</v>
      </c>
      <c r="H109" s="661" t="s">
        <v>95</v>
      </c>
      <c r="I109" s="522">
        <f>SUM(F109)</f>
        <v>6980</v>
      </c>
      <c r="J109" s="506"/>
      <c r="O109" s="485" t="s">
        <v>9</v>
      </c>
    </row>
    <row r="110" spans="1:15" ht="20.100000000000001" customHeight="1">
      <c r="A110" s="672"/>
      <c r="B110" s="506" t="s">
        <v>746</v>
      </c>
      <c r="C110" s="665">
        <v>2</v>
      </c>
      <c r="D110" s="515" t="s">
        <v>113</v>
      </c>
      <c r="E110" s="520">
        <v>689</v>
      </c>
      <c r="F110" s="520">
        <f>SUM(E110*C110)</f>
        <v>1378</v>
      </c>
      <c r="G110" s="661" t="s">
        <v>95</v>
      </c>
      <c r="H110" s="661" t="s">
        <v>95</v>
      </c>
      <c r="I110" s="522">
        <f>SUM(F110)</f>
        <v>1378</v>
      </c>
      <c r="J110" s="506"/>
    </row>
    <row r="111" spans="1:15" ht="20.100000000000001" customHeight="1">
      <c r="A111" s="672"/>
      <c r="B111" s="506" t="s">
        <v>671</v>
      </c>
      <c r="C111" s="665">
        <v>1</v>
      </c>
      <c r="D111" s="515" t="s">
        <v>19</v>
      </c>
      <c r="E111" s="520">
        <v>1300</v>
      </c>
      <c r="F111" s="520">
        <f>SUM(E111*C111)</f>
        <v>1300</v>
      </c>
      <c r="G111" s="661" t="s">
        <v>95</v>
      </c>
      <c r="H111" s="661" t="s">
        <v>95</v>
      </c>
      <c r="I111" s="522">
        <f>SUM(F111)</f>
        <v>1300</v>
      </c>
      <c r="J111" s="506"/>
    </row>
    <row r="112" spans="1:15" ht="20.100000000000001" customHeight="1">
      <c r="A112" s="672"/>
      <c r="B112" s="606" t="s">
        <v>668</v>
      </c>
      <c r="C112" s="665"/>
      <c r="D112" s="515"/>
      <c r="E112" s="520"/>
      <c r="F112" s="520"/>
      <c r="G112" s="661"/>
      <c r="H112" s="661"/>
      <c r="I112" s="522"/>
      <c r="J112" s="506"/>
    </row>
    <row r="113" spans="1:12" ht="20.100000000000001" customHeight="1">
      <c r="A113" s="672"/>
      <c r="B113" s="606" t="s">
        <v>673</v>
      </c>
      <c r="C113" s="506"/>
      <c r="D113" s="506"/>
      <c r="E113" s="506"/>
      <c r="F113" s="506"/>
      <c r="G113" s="506"/>
      <c r="H113" s="506"/>
      <c r="I113" s="506"/>
      <c r="J113" s="506"/>
    </row>
    <row r="114" spans="1:12" ht="20.100000000000001" customHeight="1">
      <c r="A114" s="557"/>
      <c r="B114" s="506" t="s">
        <v>627</v>
      </c>
      <c r="C114" s="665">
        <v>2</v>
      </c>
      <c r="D114" s="515" t="s">
        <v>113</v>
      </c>
      <c r="E114" s="526">
        <v>9500</v>
      </c>
      <c r="F114" s="526">
        <f>SUM(E114*C114)</f>
        <v>19000</v>
      </c>
      <c r="G114" s="661" t="s">
        <v>95</v>
      </c>
      <c r="H114" s="661" t="s">
        <v>95</v>
      </c>
      <c r="I114" s="522">
        <f>SUM(F114)</f>
        <v>19000</v>
      </c>
      <c r="J114" s="506"/>
    </row>
    <row r="115" spans="1:12" ht="20.100000000000001" customHeight="1">
      <c r="A115" s="557"/>
      <c r="B115" s="506"/>
      <c r="C115" s="665"/>
      <c r="D115" s="515"/>
      <c r="E115" s="526"/>
      <c r="F115" s="526"/>
      <c r="G115" s="661"/>
      <c r="H115" s="661"/>
      <c r="I115" s="523"/>
      <c r="J115" s="506"/>
    </row>
    <row r="116" spans="1:12" ht="20.100000000000001" customHeight="1">
      <c r="A116" s="515"/>
      <c r="B116" s="613"/>
      <c r="C116" s="671"/>
      <c r="D116" s="515"/>
      <c r="E116" s="520"/>
      <c r="F116" s="520"/>
      <c r="G116" s="520"/>
      <c r="H116" s="520"/>
      <c r="I116" s="523"/>
      <c r="J116" s="506"/>
    </row>
    <row r="117" spans="1:12" ht="20.100000000000001" customHeight="1">
      <c r="A117" s="506"/>
      <c r="B117" s="506" t="s">
        <v>9</v>
      </c>
      <c r="C117" s="515"/>
      <c r="D117" s="515"/>
      <c r="E117" s="569"/>
      <c r="F117" s="569"/>
      <c r="G117" s="661"/>
      <c r="H117" s="661"/>
      <c r="I117" s="517"/>
      <c r="J117" s="506"/>
    </row>
    <row r="118" spans="1:12" ht="20.100000000000001" customHeight="1">
      <c r="A118" s="554"/>
      <c r="B118" s="528" t="s">
        <v>18</v>
      </c>
      <c r="C118" s="529"/>
      <c r="D118" s="528"/>
      <c r="E118" s="530"/>
      <c r="F118" s="662">
        <f>SUM(F99:F117)</f>
        <v>91236</v>
      </c>
      <c r="G118" s="532"/>
      <c r="H118" s="662">
        <f>SUM(H103:H117)</f>
        <v>0</v>
      </c>
      <c r="I118" s="533"/>
      <c r="J118" s="506"/>
      <c r="K118" s="572">
        <f>+H118+F118</f>
        <v>91236</v>
      </c>
    </row>
    <row r="119" spans="1:12" ht="20.100000000000001" customHeight="1">
      <c r="A119" s="554"/>
      <c r="B119" s="500" t="s">
        <v>53</v>
      </c>
      <c r="C119" s="529"/>
      <c r="D119" s="528"/>
      <c r="E119" s="530"/>
      <c r="F119" s="536"/>
      <c r="G119" s="532"/>
      <c r="H119" s="558"/>
      <c r="I119" s="592">
        <f>SUM(I99:I117)</f>
        <v>91236</v>
      </c>
      <c r="J119" s="506"/>
      <c r="L119" s="534">
        <f>+I119+G119</f>
        <v>91236</v>
      </c>
    </row>
    <row r="120" spans="1:12" ht="20.100000000000001" customHeight="1">
      <c r="A120" s="557"/>
      <c r="B120" s="658" t="s">
        <v>518</v>
      </c>
      <c r="C120" s="506"/>
      <c r="D120" s="506"/>
      <c r="E120" s="506"/>
      <c r="F120" s="506"/>
      <c r="G120" s="506"/>
      <c r="H120" s="506"/>
      <c r="I120" s="506"/>
      <c r="J120" s="506"/>
    </row>
    <row r="121" spans="1:12" ht="20.100000000000001" customHeight="1">
      <c r="A121" s="557"/>
      <c r="B121" s="673" t="s">
        <v>752</v>
      </c>
      <c r="C121" s="506"/>
      <c r="D121" s="506"/>
      <c r="E121" s="506"/>
      <c r="F121" s="506"/>
      <c r="G121" s="506"/>
      <c r="H121" s="506"/>
      <c r="I121" s="542"/>
      <c r="J121" s="506"/>
    </row>
    <row r="122" spans="1:12" ht="20.100000000000001" customHeight="1">
      <c r="A122" s="557"/>
      <c r="B122" s="506" t="s">
        <v>743</v>
      </c>
      <c r="C122" s="506"/>
      <c r="D122" s="506"/>
      <c r="E122" s="506"/>
      <c r="F122" s="506"/>
      <c r="G122" s="506"/>
      <c r="H122" s="506"/>
      <c r="I122" s="542"/>
      <c r="J122" s="506"/>
    </row>
    <row r="123" spans="1:12" ht="20.100000000000001" customHeight="1">
      <c r="A123" s="557"/>
      <c r="B123" s="514" t="s">
        <v>760</v>
      </c>
      <c r="C123" s="506"/>
      <c r="D123" s="506"/>
      <c r="E123" s="506"/>
      <c r="F123" s="506"/>
      <c r="G123" s="506"/>
      <c r="H123" s="506"/>
      <c r="I123" s="542"/>
      <c r="J123" s="506"/>
    </row>
    <row r="124" spans="1:12" ht="20.100000000000001" customHeight="1">
      <c r="A124" s="557"/>
      <c r="B124" s="514" t="s">
        <v>761</v>
      </c>
      <c r="C124" s="671">
        <v>1</v>
      </c>
      <c r="D124" s="671" t="s">
        <v>113</v>
      </c>
      <c r="E124" s="571" t="s">
        <v>95</v>
      </c>
      <c r="F124" s="571" t="s">
        <v>95</v>
      </c>
      <c r="G124" s="526">
        <v>10000</v>
      </c>
      <c r="H124" s="526">
        <f>SUM(G124*C124)</f>
        <v>10000</v>
      </c>
      <c r="I124" s="517">
        <f>SUM(H124)</f>
        <v>10000</v>
      </c>
      <c r="J124" s="506"/>
    </row>
    <row r="125" spans="1:12" ht="20.100000000000001" customHeight="1">
      <c r="A125" s="557"/>
      <c r="B125" s="673" t="s">
        <v>753</v>
      </c>
      <c r="C125" s="506"/>
      <c r="D125" s="506"/>
      <c r="E125" s="506"/>
      <c r="F125" s="506"/>
      <c r="G125" s="506"/>
      <c r="H125" s="506"/>
      <c r="I125" s="542"/>
      <c r="J125" s="506"/>
    </row>
    <row r="126" spans="1:12" ht="20.100000000000001" customHeight="1">
      <c r="A126" s="557"/>
      <c r="B126" s="673" t="s">
        <v>754</v>
      </c>
      <c r="C126" s="515">
        <v>1</v>
      </c>
      <c r="D126" s="515" t="s">
        <v>113</v>
      </c>
      <c r="E126" s="520">
        <v>31500</v>
      </c>
      <c r="F126" s="520">
        <f>SUM(E126*C126)</f>
        <v>31500</v>
      </c>
      <c r="G126" s="571" t="s">
        <v>95</v>
      </c>
      <c r="H126" s="571" t="s">
        <v>95</v>
      </c>
      <c r="I126" s="522">
        <f>SUM(F126)</f>
        <v>31500</v>
      </c>
      <c r="J126" s="506"/>
    </row>
    <row r="127" spans="1:12" ht="20.100000000000001" customHeight="1">
      <c r="A127" s="557"/>
      <c r="B127" s="506" t="s">
        <v>755</v>
      </c>
      <c r="C127" s="515">
        <v>3</v>
      </c>
      <c r="D127" s="515" t="s">
        <v>113</v>
      </c>
      <c r="E127" s="520">
        <v>1110</v>
      </c>
      <c r="F127" s="520">
        <f>SUM(E127*C127)</f>
        <v>3330</v>
      </c>
      <c r="G127" s="571" t="s">
        <v>95</v>
      </c>
      <c r="H127" s="571" t="s">
        <v>95</v>
      </c>
      <c r="I127" s="522">
        <f>SUM(F127)</f>
        <v>3330</v>
      </c>
      <c r="J127" s="506"/>
    </row>
    <row r="128" spans="1:12" ht="20.100000000000001" customHeight="1">
      <c r="A128" s="557"/>
      <c r="B128" s="506" t="s">
        <v>756</v>
      </c>
      <c r="C128" s="515">
        <v>3</v>
      </c>
      <c r="D128" s="515" t="s">
        <v>113</v>
      </c>
      <c r="E128" s="520">
        <v>7325</v>
      </c>
      <c r="F128" s="520">
        <f>SUM(E128*C128)</f>
        <v>21975</v>
      </c>
      <c r="G128" s="571" t="s">
        <v>95</v>
      </c>
      <c r="H128" s="571" t="s">
        <v>95</v>
      </c>
      <c r="I128" s="522">
        <f>SUM(F128)</f>
        <v>21975</v>
      </c>
      <c r="J128" s="506"/>
    </row>
    <row r="129" spans="1:15" ht="20.100000000000001" customHeight="1">
      <c r="A129" s="557"/>
      <c r="B129" s="506" t="s">
        <v>757</v>
      </c>
      <c r="C129" s="515">
        <v>1</v>
      </c>
      <c r="D129" s="515" t="s">
        <v>113</v>
      </c>
      <c r="E129" s="520">
        <v>1500</v>
      </c>
      <c r="F129" s="520">
        <f>SUM(E129*C129)</f>
        <v>1500</v>
      </c>
      <c r="G129" s="571" t="s">
        <v>95</v>
      </c>
      <c r="H129" s="571" t="s">
        <v>95</v>
      </c>
      <c r="I129" s="522">
        <f>SUM(F129)</f>
        <v>1500</v>
      </c>
      <c r="J129" s="506"/>
    </row>
    <row r="130" spans="1:15" ht="20.100000000000001" customHeight="1">
      <c r="A130" s="557"/>
      <c r="B130" s="506" t="s">
        <v>758</v>
      </c>
      <c r="C130" s="515">
        <v>2</v>
      </c>
      <c r="D130" s="515" t="s">
        <v>113</v>
      </c>
      <c r="E130" s="520">
        <v>1885</v>
      </c>
      <c r="F130" s="520">
        <f>SUM(E130*C130)</f>
        <v>3770</v>
      </c>
      <c r="G130" s="571" t="s">
        <v>95</v>
      </c>
      <c r="H130" s="571" t="s">
        <v>95</v>
      </c>
      <c r="I130" s="522">
        <f>SUM(F130)</f>
        <v>3770</v>
      </c>
      <c r="J130" s="506"/>
    </row>
    <row r="131" spans="1:15" ht="20.100000000000001" customHeight="1">
      <c r="A131" s="557"/>
      <c r="B131" s="674" t="s">
        <v>742</v>
      </c>
      <c r="C131" s="515">
        <v>1</v>
      </c>
      <c r="D131" s="515" t="s">
        <v>306</v>
      </c>
      <c r="E131" s="571" t="s">
        <v>95</v>
      </c>
      <c r="F131" s="571" t="s">
        <v>95</v>
      </c>
      <c r="G131" s="526">
        <v>18400</v>
      </c>
      <c r="H131" s="526">
        <f>SUM(G131*C131)</f>
        <v>18400</v>
      </c>
      <c r="I131" s="517">
        <f>SUM(H131)</f>
        <v>18400</v>
      </c>
      <c r="J131" s="506"/>
      <c r="N131" s="485" t="s">
        <v>9</v>
      </c>
      <c r="O131" s="485" t="s">
        <v>9</v>
      </c>
    </row>
    <row r="132" spans="1:15" ht="20.100000000000001" customHeight="1">
      <c r="A132" s="557"/>
      <c r="B132" s="675" t="s">
        <v>759</v>
      </c>
      <c r="C132" s="515">
        <v>1</v>
      </c>
      <c r="D132" s="515" t="s">
        <v>306</v>
      </c>
      <c r="E132" s="571" t="s">
        <v>95</v>
      </c>
      <c r="F132" s="571" t="s">
        <v>95</v>
      </c>
      <c r="G132" s="526">
        <v>23230</v>
      </c>
      <c r="H132" s="526">
        <f>SUM(G132*C132)</f>
        <v>23230</v>
      </c>
      <c r="I132" s="517">
        <f>SUM(H132)</f>
        <v>23230</v>
      </c>
      <c r="J132" s="506"/>
      <c r="N132" s="485" t="s">
        <v>9</v>
      </c>
    </row>
    <row r="133" spans="1:15" ht="20.100000000000001" customHeight="1">
      <c r="A133" s="500"/>
      <c r="B133" s="506" t="s">
        <v>674</v>
      </c>
      <c r="C133" s="671">
        <v>1</v>
      </c>
      <c r="D133" s="671" t="s">
        <v>19</v>
      </c>
      <c r="E133" s="520">
        <v>13230</v>
      </c>
      <c r="F133" s="520">
        <f>SUM(E133*C133)</f>
        <v>13230</v>
      </c>
      <c r="G133" s="571" t="s">
        <v>95</v>
      </c>
      <c r="H133" s="571" t="s">
        <v>95</v>
      </c>
      <c r="I133" s="522">
        <f>SUM(F133)</f>
        <v>13230</v>
      </c>
      <c r="J133" s="506"/>
      <c r="L133" s="470" t="s">
        <v>9</v>
      </c>
      <c r="M133" s="485" t="s">
        <v>9</v>
      </c>
    </row>
    <row r="134" spans="1:15" ht="20.100000000000001" customHeight="1">
      <c r="A134" s="500"/>
      <c r="B134" s="676" t="s">
        <v>590</v>
      </c>
      <c r="C134" s="515">
        <v>25</v>
      </c>
      <c r="D134" s="515" t="s">
        <v>94</v>
      </c>
      <c r="E134" s="571" t="s">
        <v>95</v>
      </c>
      <c r="F134" s="571" t="s">
        <v>95</v>
      </c>
      <c r="G134" s="526">
        <v>99</v>
      </c>
      <c r="H134" s="526">
        <f>SUM(G134*C134)</f>
        <v>2475</v>
      </c>
      <c r="I134" s="517">
        <f>SUM(H134)</f>
        <v>2475</v>
      </c>
      <c r="J134" s="506"/>
    </row>
    <row r="135" spans="1:15" ht="20.100000000000001" customHeight="1">
      <c r="A135" s="506"/>
      <c r="B135" s="676" t="s">
        <v>591</v>
      </c>
      <c r="C135" s="515">
        <v>11</v>
      </c>
      <c r="D135" s="515" t="s">
        <v>94</v>
      </c>
      <c r="E135" s="526">
        <v>537</v>
      </c>
      <c r="F135" s="526">
        <f>SUM(E135*C135)</f>
        <v>5907</v>
      </c>
      <c r="G135" s="526">
        <v>91</v>
      </c>
      <c r="H135" s="526">
        <f>SUM(G135*C135)</f>
        <v>1001</v>
      </c>
      <c r="I135" s="517">
        <f>SUM(F135+H135)</f>
        <v>6908</v>
      </c>
      <c r="J135" s="506"/>
      <c r="M135" s="485" t="s">
        <v>9</v>
      </c>
      <c r="N135" s="485" t="s">
        <v>9</v>
      </c>
    </row>
    <row r="136" spans="1:15" ht="20.100000000000001" customHeight="1">
      <c r="A136" s="515"/>
      <c r="B136" s="590" t="s">
        <v>589</v>
      </c>
      <c r="C136" s="671">
        <v>1</v>
      </c>
      <c r="D136" s="671" t="s">
        <v>19</v>
      </c>
      <c r="E136" s="520">
        <v>8000</v>
      </c>
      <c r="F136" s="520">
        <f>SUM(E136*C136)</f>
        <v>8000</v>
      </c>
      <c r="G136" s="571" t="s">
        <v>95</v>
      </c>
      <c r="H136" s="571" t="s">
        <v>95</v>
      </c>
      <c r="I136" s="522">
        <f>SUM(F136)</f>
        <v>8000</v>
      </c>
      <c r="J136" s="506"/>
      <c r="M136" s="485" t="s">
        <v>9</v>
      </c>
      <c r="N136" s="485" t="s">
        <v>9</v>
      </c>
    </row>
    <row r="137" spans="1:15" ht="20.100000000000001" customHeight="1">
      <c r="A137" s="515"/>
      <c r="B137" s="674"/>
      <c r="C137" s="515"/>
      <c r="D137" s="515"/>
      <c r="E137" s="526"/>
      <c r="F137" s="526"/>
      <c r="G137" s="526"/>
      <c r="H137" s="526"/>
      <c r="I137" s="517"/>
      <c r="J137" s="506"/>
      <c r="N137" s="485" t="s">
        <v>9</v>
      </c>
    </row>
    <row r="138" spans="1:15" ht="20.100000000000001" customHeight="1">
      <c r="A138" s="515"/>
      <c r="B138" s="674"/>
      <c r="C138" s="515"/>
      <c r="D138" s="515"/>
      <c r="E138" s="526"/>
      <c r="F138" s="526"/>
      <c r="G138" s="526"/>
      <c r="H138" s="526"/>
      <c r="I138" s="517"/>
      <c r="J138" s="506"/>
    </row>
    <row r="139" spans="1:15" ht="20.100000000000001" customHeight="1">
      <c r="A139" s="557"/>
      <c r="B139" s="590"/>
      <c r="C139" s="671"/>
      <c r="D139" s="671"/>
      <c r="E139" s="520"/>
      <c r="F139" s="520"/>
      <c r="G139" s="571"/>
      <c r="H139" s="571"/>
      <c r="I139" s="522"/>
      <c r="J139" s="506"/>
    </row>
    <row r="140" spans="1:15" ht="20.100000000000001" customHeight="1">
      <c r="A140" s="554"/>
      <c r="B140" s="528" t="s">
        <v>18</v>
      </c>
      <c r="C140" s="529"/>
      <c r="D140" s="528"/>
      <c r="E140" s="530"/>
      <c r="F140" s="662">
        <f>SUM(F120:F137)</f>
        <v>89212</v>
      </c>
      <c r="G140" s="532"/>
      <c r="H140" s="662">
        <f>SUM(H120:H137)</f>
        <v>55106</v>
      </c>
      <c r="I140" s="533"/>
      <c r="J140" s="506"/>
      <c r="K140" s="572">
        <f>+H140+F140</f>
        <v>144318</v>
      </c>
    </row>
    <row r="141" spans="1:15" ht="20.100000000000001" customHeight="1">
      <c r="A141" s="554"/>
      <c r="B141" s="500" t="s">
        <v>53</v>
      </c>
      <c r="C141" s="529"/>
      <c r="D141" s="528"/>
      <c r="E141" s="530"/>
      <c r="F141" s="536"/>
      <c r="G141" s="532"/>
      <c r="H141" s="558"/>
      <c r="I141" s="592">
        <f>SUM(I120:I137)</f>
        <v>144318</v>
      </c>
      <c r="J141" s="506"/>
      <c r="L141" s="534">
        <f>+I141+G141</f>
        <v>144318</v>
      </c>
    </row>
    <row r="142" spans="1:15" ht="20.100000000000001" customHeight="1">
      <c r="A142" s="557"/>
      <c r="B142" s="658" t="s">
        <v>751</v>
      </c>
      <c r="C142" s="506"/>
      <c r="D142" s="506"/>
      <c r="E142" s="506"/>
      <c r="F142" s="506"/>
      <c r="G142" s="506"/>
      <c r="H142" s="506"/>
      <c r="I142" s="506"/>
      <c r="J142" s="506"/>
    </row>
    <row r="143" spans="1:15" ht="20.100000000000001" customHeight="1">
      <c r="A143" s="557"/>
      <c r="B143" s="664" t="s">
        <v>675</v>
      </c>
      <c r="C143" s="506"/>
      <c r="D143" s="506"/>
      <c r="E143" s="506"/>
      <c r="F143" s="506"/>
      <c r="G143" s="506"/>
      <c r="H143" s="506"/>
      <c r="I143" s="506"/>
      <c r="J143" s="506"/>
    </row>
    <row r="144" spans="1:15" ht="20.100000000000001" customHeight="1">
      <c r="A144" s="557"/>
      <c r="B144" s="506" t="s">
        <v>676</v>
      </c>
      <c r="C144" s="515">
        <v>4</v>
      </c>
      <c r="D144" s="515" t="s">
        <v>306</v>
      </c>
      <c r="E144" s="526">
        <v>1700</v>
      </c>
      <c r="F144" s="526">
        <f>SUM(E144*C144)</f>
        <v>6800</v>
      </c>
      <c r="G144" s="526">
        <v>200</v>
      </c>
      <c r="H144" s="526">
        <f>SUM(G144*C144)</f>
        <v>800</v>
      </c>
      <c r="I144" s="517">
        <f>SUM(H144+F144)</f>
        <v>7600</v>
      </c>
      <c r="J144" s="506"/>
    </row>
    <row r="145" spans="1:16" ht="20.100000000000001" customHeight="1">
      <c r="A145" s="557"/>
      <c r="B145" s="506" t="s">
        <v>677</v>
      </c>
      <c r="C145" s="506"/>
      <c r="D145" s="506"/>
      <c r="E145" s="506"/>
      <c r="F145" s="506"/>
      <c r="G145" s="506"/>
      <c r="H145" s="506"/>
      <c r="I145" s="506"/>
      <c r="J145" s="506"/>
    </row>
    <row r="146" spans="1:16" ht="20.100000000000001" customHeight="1">
      <c r="A146" s="557"/>
      <c r="B146" s="506" t="s">
        <v>678</v>
      </c>
      <c r="C146" s="506"/>
      <c r="D146" s="506"/>
      <c r="E146" s="506"/>
      <c r="F146" s="506"/>
      <c r="G146" s="506"/>
      <c r="H146" s="506"/>
      <c r="I146" s="506"/>
      <c r="J146" s="506"/>
    </row>
    <row r="147" spans="1:16" ht="20.100000000000001" customHeight="1">
      <c r="A147" s="500"/>
      <c r="B147" s="606" t="s">
        <v>679</v>
      </c>
      <c r="C147" s="506"/>
      <c r="D147" s="506"/>
      <c r="E147" s="506"/>
      <c r="F147" s="506"/>
      <c r="G147" s="506"/>
      <c r="H147" s="506"/>
      <c r="I147" s="506"/>
      <c r="J147" s="506"/>
    </row>
    <row r="148" spans="1:16" ht="20.100000000000001" customHeight="1">
      <c r="A148" s="500"/>
      <c r="B148" s="606" t="s">
        <v>592</v>
      </c>
      <c r="C148" s="506"/>
      <c r="D148" s="506"/>
      <c r="E148" s="506"/>
      <c r="F148" s="506"/>
      <c r="G148" s="506"/>
      <c r="H148" s="506"/>
      <c r="I148" s="506"/>
      <c r="J148" s="506"/>
    </row>
    <row r="149" spans="1:16" ht="20.100000000000001" customHeight="1">
      <c r="A149" s="500"/>
      <c r="B149" s="506" t="s">
        <v>622</v>
      </c>
      <c r="C149" s="515">
        <v>24</v>
      </c>
      <c r="D149" s="515" t="s">
        <v>282</v>
      </c>
      <c r="E149" s="526">
        <v>39</v>
      </c>
      <c r="F149" s="526">
        <f>SUM(E149*C149)</f>
        <v>936</v>
      </c>
      <c r="G149" s="526">
        <v>40</v>
      </c>
      <c r="H149" s="526">
        <f>SUM(G149*C149)</f>
        <v>960</v>
      </c>
      <c r="I149" s="517">
        <f>SUM(H149+F149)</f>
        <v>1896</v>
      </c>
      <c r="J149" s="506"/>
      <c r="N149" s="485" t="s">
        <v>9</v>
      </c>
    </row>
    <row r="150" spans="1:16" ht="20.100000000000001" customHeight="1">
      <c r="A150" s="557"/>
      <c r="B150" s="506" t="s">
        <v>627</v>
      </c>
      <c r="C150" s="515">
        <v>8</v>
      </c>
      <c r="D150" s="515" t="s">
        <v>282</v>
      </c>
      <c r="E150" s="526">
        <v>61</v>
      </c>
      <c r="F150" s="526">
        <f>SUM(E150*C150)</f>
        <v>488</v>
      </c>
      <c r="G150" s="526">
        <v>50</v>
      </c>
      <c r="H150" s="526">
        <f>SUM(G150*C150)</f>
        <v>400</v>
      </c>
      <c r="I150" s="517">
        <f>SUM(H150+F150)</f>
        <v>888</v>
      </c>
      <c r="J150" s="506"/>
    </row>
    <row r="151" spans="1:16" ht="20.100000000000001" customHeight="1">
      <c r="A151" s="557"/>
      <c r="B151" s="506" t="s">
        <v>680</v>
      </c>
      <c r="C151" s="515">
        <v>55</v>
      </c>
      <c r="D151" s="515" t="s">
        <v>282</v>
      </c>
      <c r="E151" s="526">
        <v>138</v>
      </c>
      <c r="F151" s="526">
        <f>SUM(E151*C151)</f>
        <v>7590</v>
      </c>
      <c r="G151" s="526">
        <v>100</v>
      </c>
      <c r="H151" s="526">
        <f>SUM(G151*C151)</f>
        <v>5500</v>
      </c>
      <c r="I151" s="517">
        <f>SUM(H151+F151)</f>
        <v>13090</v>
      </c>
      <c r="J151" s="506"/>
    </row>
    <row r="152" spans="1:16" ht="20.100000000000001" customHeight="1">
      <c r="A152" s="557"/>
      <c r="B152" s="606" t="s">
        <v>681</v>
      </c>
      <c r="C152" s="506"/>
      <c r="D152" s="506"/>
      <c r="E152" s="506"/>
      <c r="F152" s="506"/>
      <c r="G152" s="506"/>
      <c r="H152" s="506"/>
      <c r="I152" s="506"/>
      <c r="J152" s="506"/>
      <c r="L152" s="470" t="s">
        <v>9</v>
      </c>
    </row>
    <row r="153" spans="1:16" ht="20.100000000000001" customHeight="1">
      <c r="A153" s="557"/>
      <c r="B153" s="506" t="s">
        <v>682</v>
      </c>
      <c r="C153" s="515">
        <v>16</v>
      </c>
      <c r="D153" s="515" t="s">
        <v>302</v>
      </c>
      <c r="E153" s="569">
        <v>10</v>
      </c>
      <c r="F153" s="569">
        <f t="shared" ref="F153:F160" si="10">SUM(C153*E153)</f>
        <v>160</v>
      </c>
      <c r="G153" s="661" t="s">
        <v>95</v>
      </c>
      <c r="H153" s="661" t="s">
        <v>95</v>
      </c>
      <c r="I153" s="517">
        <f t="shared" ref="I153:I160" si="11">SUM(F153)</f>
        <v>160</v>
      </c>
      <c r="J153" s="506"/>
    </row>
    <row r="154" spans="1:16" ht="20.100000000000001" customHeight="1">
      <c r="A154" s="557"/>
      <c r="B154" s="506" t="s">
        <v>683</v>
      </c>
      <c r="C154" s="515">
        <v>22</v>
      </c>
      <c r="D154" s="515" t="s">
        <v>302</v>
      </c>
      <c r="E154" s="569">
        <v>71</v>
      </c>
      <c r="F154" s="569">
        <f t="shared" si="10"/>
        <v>1562</v>
      </c>
      <c r="G154" s="661" t="s">
        <v>95</v>
      </c>
      <c r="H154" s="661" t="s">
        <v>95</v>
      </c>
      <c r="I154" s="517">
        <f t="shared" si="11"/>
        <v>1562</v>
      </c>
      <c r="J154" s="506"/>
    </row>
    <row r="155" spans="1:16" ht="20.100000000000001" customHeight="1">
      <c r="A155" s="557"/>
      <c r="B155" s="506" t="s">
        <v>684</v>
      </c>
      <c r="C155" s="515">
        <v>3</v>
      </c>
      <c r="D155" s="515" t="s">
        <v>302</v>
      </c>
      <c r="E155" s="569">
        <v>12</v>
      </c>
      <c r="F155" s="569">
        <f t="shared" si="10"/>
        <v>36</v>
      </c>
      <c r="G155" s="661" t="s">
        <v>95</v>
      </c>
      <c r="H155" s="661" t="s">
        <v>95</v>
      </c>
      <c r="I155" s="517">
        <f t="shared" si="11"/>
        <v>36</v>
      </c>
      <c r="J155" s="506"/>
      <c r="O155" s="485" t="s">
        <v>9</v>
      </c>
    </row>
    <row r="156" spans="1:16" ht="20.100000000000001" customHeight="1">
      <c r="A156" s="557"/>
      <c r="B156" s="506" t="s">
        <v>662</v>
      </c>
      <c r="C156" s="515">
        <v>2</v>
      </c>
      <c r="D156" s="515" t="s">
        <v>302</v>
      </c>
      <c r="E156" s="569">
        <v>19</v>
      </c>
      <c r="F156" s="569">
        <f t="shared" si="10"/>
        <v>38</v>
      </c>
      <c r="G156" s="661" t="s">
        <v>95</v>
      </c>
      <c r="H156" s="661" t="s">
        <v>95</v>
      </c>
      <c r="I156" s="517">
        <f t="shared" si="11"/>
        <v>38</v>
      </c>
      <c r="J156" s="506"/>
      <c r="P156" s="485" t="s">
        <v>9</v>
      </c>
    </row>
    <row r="157" spans="1:16" ht="20.100000000000001" customHeight="1">
      <c r="A157" s="557"/>
      <c r="B157" s="506" t="s">
        <v>685</v>
      </c>
      <c r="C157" s="515">
        <v>6</v>
      </c>
      <c r="D157" s="515" t="s">
        <v>302</v>
      </c>
      <c r="E157" s="569">
        <v>71</v>
      </c>
      <c r="F157" s="569">
        <f t="shared" si="10"/>
        <v>426</v>
      </c>
      <c r="G157" s="661" t="s">
        <v>95</v>
      </c>
      <c r="H157" s="661" t="s">
        <v>95</v>
      </c>
      <c r="I157" s="517">
        <f t="shared" si="11"/>
        <v>426</v>
      </c>
      <c r="J157" s="506"/>
    </row>
    <row r="158" spans="1:16" ht="20.100000000000001" customHeight="1">
      <c r="A158" s="557"/>
      <c r="B158" s="506" t="s">
        <v>686</v>
      </c>
      <c r="C158" s="515">
        <v>1</v>
      </c>
      <c r="D158" s="515" t="s">
        <v>302</v>
      </c>
      <c r="E158" s="569">
        <v>34</v>
      </c>
      <c r="F158" s="569">
        <f t="shared" si="10"/>
        <v>34</v>
      </c>
      <c r="G158" s="661" t="s">
        <v>95</v>
      </c>
      <c r="H158" s="661" t="s">
        <v>95</v>
      </c>
      <c r="I158" s="517">
        <f t="shared" si="11"/>
        <v>34</v>
      </c>
      <c r="J158" s="506"/>
    </row>
    <row r="159" spans="1:16" ht="20.100000000000001" customHeight="1">
      <c r="A159" s="557"/>
      <c r="B159" s="506" t="s">
        <v>687</v>
      </c>
      <c r="C159" s="515">
        <v>1</v>
      </c>
      <c r="D159" s="515" t="s">
        <v>302</v>
      </c>
      <c r="E159" s="569">
        <v>175</v>
      </c>
      <c r="F159" s="569">
        <f t="shared" si="10"/>
        <v>175</v>
      </c>
      <c r="G159" s="661" t="s">
        <v>95</v>
      </c>
      <c r="H159" s="661" t="s">
        <v>95</v>
      </c>
      <c r="I159" s="517">
        <f t="shared" si="11"/>
        <v>175</v>
      </c>
      <c r="J159" s="506"/>
    </row>
    <row r="160" spans="1:16" ht="20.100000000000001" customHeight="1">
      <c r="A160" s="506"/>
      <c r="B160" s="506" t="s">
        <v>688</v>
      </c>
      <c r="C160" s="515">
        <v>2</v>
      </c>
      <c r="D160" s="515" t="s">
        <v>302</v>
      </c>
      <c r="E160" s="569">
        <v>63.5</v>
      </c>
      <c r="F160" s="569">
        <f t="shared" si="10"/>
        <v>127</v>
      </c>
      <c r="G160" s="661" t="s">
        <v>95</v>
      </c>
      <c r="H160" s="661" t="s">
        <v>95</v>
      </c>
      <c r="I160" s="517">
        <f t="shared" si="11"/>
        <v>127</v>
      </c>
      <c r="J160" s="506"/>
    </row>
    <row r="161" spans="1:12" ht="20.100000000000001" customHeight="1">
      <c r="A161" s="677"/>
      <c r="B161" s="506"/>
      <c r="C161" s="515"/>
      <c r="D161" s="515"/>
      <c r="E161" s="569"/>
      <c r="F161" s="569"/>
      <c r="G161" s="678"/>
      <c r="H161" s="661"/>
      <c r="I161" s="517"/>
      <c r="J161" s="506"/>
    </row>
    <row r="162" spans="1:12" ht="20.100000000000001" customHeight="1">
      <c r="A162" s="554"/>
      <c r="B162" s="528" t="s">
        <v>18</v>
      </c>
      <c r="C162" s="529"/>
      <c r="D162" s="528"/>
      <c r="E162" s="530"/>
      <c r="F162" s="662">
        <f>SUM(F143:F160)</f>
        <v>18372</v>
      </c>
      <c r="G162" s="532"/>
      <c r="H162" s="662">
        <f>SUM(H143:H160)</f>
        <v>7660</v>
      </c>
      <c r="I162" s="533"/>
      <c r="J162" s="506"/>
      <c r="K162" s="572">
        <f>+H162+F162</f>
        <v>26032</v>
      </c>
    </row>
    <row r="163" spans="1:12" ht="20.100000000000001" customHeight="1">
      <c r="A163" s="554"/>
      <c r="B163" s="500" t="s">
        <v>53</v>
      </c>
      <c r="C163" s="529"/>
      <c r="D163" s="528"/>
      <c r="E163" s="530"/>
      <c r="F163" s="536"/>
      <c r="G163" s="532"/>
      <c r="H163" s="558"/>
      <c r="I163" s="592">
        <f>SUM(I143:I160)</f>
        <v>26032</v>
      </c>
      <c r="J163" s="506"/>
      <c r="K163" s="534">
        <f>+H163+F163</f>
        <v>0</v>
      </c>
      <c r="L163" s="534">
        <f>+I163+G163</f>
        <v>26032</v>
      </c>
    </row>
    <row r="164" spans="1:12" ht="20.100000000000001" customHeight="1">
      <c r="A164" s="557"/>
      <c r="B164" s="658" t="s">
        <v>520</v>
      </c>
      <c r="C164" s="506"/>
      <c r="D164" s="506"/>
      <c r="E164" s="506"/>
      <c r="F164" s="506"/>
      <c r="G164" s="506"/>
      <c r="H164" s="506"/>
      <c r="I164" s="506"/>
      <c r="J164" s="506"/>
    </row>
    <row r="165" spans="1:12" ht="20.100000000000001" customHeight="1">
      <c r="A165" s="500"/>
      <c r="B165" s="606" t="s">
        <v>689</v>
      </c>
      <c r="C165" s="506"/>
      <c r="D165" s="506"/>
      <c r="E165" s="506"/>
      <c r="F165" s="506"/>
      <c r="G165" s="506"/>
      <c r="H165" s="506"/>
      <c r="I165" s="506"/>
      <c r="J165" s="506"/>
    </row>
    <row r="166" spans="1:12" ht="20.100000000000001" customHeight="1">
      <c r="A166" s="500"/>
      <c r="B166" s="606" t="s">
        <v>681</v>
      </c>
      <c r="C166" s="506"/>
      <c r="D166" s="506"/>
      <c r="E166" s="506"/>
      <c r="F166" s="506"/>
      <c r="G166" s="506"/>
      <c r="H166" s="506"/>
      <c r="I166" s="506"/>
      <c r="J166" s="506"/>
    </row>
    <row r="167" spans="1:12" ht="20.100000000000001" customHeight="1">
      <c r="A167" s="500"/>
      <c r="B167" s="506" t="s">
        <v>690</v>
      </c>
      <c r="C167" s="515">
        <v>1</v>
      </c>
      <c r="D167" s="515" t="s">
        <v>302</v>
      </c>
      <c r="E167" s="569">
        <v>75</v>
      </c>
      <c r="F167" s="569">
        <f t="shared" ref="F167:F175" si="12">SUM(C167*E167)</f>
        <v>75</v>
      </c>
      <c r="G167" s="661" t="s">
        <v>95</v>
      </c>
      <c r="H167" s="661" t="s">
        <v>95</v>
      </c>
      <c r="I167" s="517">
        <f t="shared" ref="I167:I175" si="13">SUM(F167)</f>
        <v>75</v>
      </c>
      <c r="J167" s="506"/>
    </row>
    <row r="168" spans="1:12" ht="20.100000000000001" customHeight="1">
      <c r="A168" s="500"/>
      <c r="B168" s="506" t="s">
        <v>691</v>
      </c>
      <c r="C168" s="515">
        <v>1</v>
      </c>
      <c r="D168" s="515" t="s">
        <v>302</v>
      </c>
      <c r="E168" s="569">
        <v>140</v>
      </c>
      <c r="F168" s="569">
        <f t="shared" si="12"/>
        <v>140</v>
      </c>
      <c r="G168" s="661" t="s">
        <v>95</v>
      </c>
      <c r="H168" s="661" t="s">
        <v>95</v>
      </c>
      <c r="I168" s="517">
        <f t="shared" si="13"/>
        <v>140</v>
      </c>
      <c r="J168" s="506"/>
    </row>
    <row r="169" spans="1:12" ht="20.100000000000001" customHeight="1">
      <c r="A169" s="515"/>
      <c r="B169" s="506" t="s">
        <v>692</v>
      </c>
      <c r="C169" s="515">
        <v>1</v>
      </c>
      <c r="D169" s="515" t="s">
        <v>302</v>
      </c>
      <c r="E169" s="569">
        <v>160</v>
      </c>
      <c r="F169" s="569">
        <f t="shared" si="12"/>
        <v>160</v>
      </c>
      <c r="G169" s="661" t="s">
        <v>95</v>
      </c>
      <c r="H169" s="661" t="s">
        <v>95</v>
      </c>
      <c r="I169" s="517">
        <f t="shared" si="13"/>
        <v>160</v>
      </c>
      <c r="J169" s="506"/>
      <c r="L169" s="470" t="s">
        <v>9</v>
      </c>
    </row>
    <row r="170" spans="1:12" ht="20.100000000000001" customHeight="1">
      <c r="A170" s="515"/>
      <c r="B170" s="506" t="s">
        <v>693</v>
      </c>
      <c r="C170" s="515">
        <v>1</v>
      </c>
      <c r="D170" s="515" t="s">
        <v>302</v>
      </c>
      <c r="E170" s="569">
        <v>547</v>
      </c>
      <c r="F170" s="569">
        <f t="shared" si="12"/>
        <v>547</v>
      </c>
      <c r="G170" s="661" t="s">
        <v>95</v>
      </c>
      <c r="H170" s="661" t="s">
        <v>95</v>
      </c>
      <c r="I170" s="517">
        <f t="shared" si="13"/>
        <v>547</v>
      </c>
      <c r="J170" s="506"/>
    </row>
    <row r="171" spans="1:12" ht="20.100000000000001" customHeight="1">
      <c r="A171" s="515"/>
      <c r="B171" s="506" t="s">
        <v>694</v>
      </c>
      <c r="C171" s="515">
        <v>8</v>
      </c>
      <c r="D171" s="515" t="s">
        <v>302</v>
      </c>
      <c r="E171" s="569">
        <v>34</v>
      </c>
      <c r="F171" s="569">
        <f t="shared" si="12"/>
        <v>272</v>
      </c>
      <c r="G171" s="661" t="s">
        <v>95</v>
      </c>
      <c r="H171" s="661" t="s">
        <v>95</v>
      </c>
      <c r="I171" s="517">
        <f t="shared" si="13"/>
        <v>272</v>
      </c>
      <c r="J171" s="506"/>
    </row>
    <row r="172" spans="1:12" ht="20.100000000000001" customHeight="1">
      <c r="A172" s="506"/>
      <c r="B172" s="506" t="s">
        <v>695</v>
      </c>
      <c r="C172" s="515">
        <v>12</v>
      </c>
      <c r="D172" s="515" t="s">
        <v>302</v>
      </c>
      <c r="E172" s="569">
        <v>175</v>
      </c>
      <c r="F172" s="569">
        <f t="shared" si="12"/>
        <v>2100</v>
      </c>
      <c r="G172" s="661" t="s">
        <v>95</v>
      </c>
      <c r="H172" s="661" t="s">
        <v>95</v>
      </c>
      <c r="I172" s="517">
        <f t="shared" si="13"/>
        <v>2100</v>
      </c>
      <c r="J172" s="542"/>
    </row>
    <row r="173" spans="1:12" ht="20.100000000000001" customHeight="1">
      <c r="A173" s="672"/>
      <c r="B173" s="506" t="s">
        <v>696</v>
      </c>
      <c r="C173" s="515">
        <v>2</v>
      </c>
      <c r="D173" s="515" t="s">
        <v>302</v>
      </c>
      <c r="E173" s="569">
        <v>18</v>
      </c>
      <c r="F173" s="569">
        <f t="shared" si="12"/>
        <v>36</v>
      </c>
      <c r="G173" s="661" t="s">
        <v>95</v>
      </c>
      <c r="H173" s="661" t="s">
        <v>95</v>
      </c>
      <c r="I173" s="517">
        <f t="shared" si="13"/>
        <v>36</v>
      </c>
      <c r="J173" s="506"/>
    </row>
    <row r="174" spans="1:12" ht="20.100000000000001" customHeight="1">
      <c r="A174" s="672"/>
      <c r="B174" s="506" t="s">
        <v>697</v>
      </c>
      <c r="C174" s="515">
        <v>1</v>
      </c>
      <c r="D174" s="515" t="s">
        <v>302</v>
      </c>
      <c r="E174" s="569">
        <v>43</v>
      </c>
      <c r="F174" s="569">
        <f t="shared" si="12"/>
        <v>43</v>
      </c>
      <c r="G174" s="661" t="s">
        <v>95</v>
      </c>
      <c r="H174" s="661" t="s">
        <v>95</v>
      </c>
      <c r="I174" s="517">
        <f t="shared" si="13"/>
        <v>43</v>
      </c>
      <c r="J174" s="506"/>
    </row>
    <row r="175" spans="1:12" ht="20.100000000000001" customHeight="1">
      <c r="A175" s="672"/>
      <c r="B175" s="506" t="s">
        <v>698</v>
      </c>
      <c r="C175" s="515">
        <v>8</v>
      </c>
      <c r="D175" s="515" t="s">
        <v>302</v>
      </c>
      <c r="E175" s="569">
        <v>124</v>
      </c>
      <c r="F175" s="569">
        <f t="shared" si="12"/>
        <v>992</v>
      </c>
      <c r="G175" s="661" t="s">
        <v>95</v>
      </c>
      <c r="H175" s="661" t="s">
        <v>95</v>
      </c>
      <c r="I175" s="517">
        <f t="shared" si="13"/>
        <v>992</v>
      </c>
      <c r="J175" s="506"/>
    </row>
    <row r="176" spans="1:12" ht="20.100000000000001" customHeight="1">
      <c r="A176" s="672"/>
      <c r="B176" s="663" t="s">
        <v>699</v>
      </c>
      <c r="C176" s="506"/>
      <c r="D176" s="506"/>
      <c r="E176" s="506"/>
      <c r="F176" s="506"/>
      <c r="G176" s="506"/>
      <c r="H176" s="506"/>
      <c r="I176" s="506"/>
      <c r="J176" s="506"/>
    </row>
    <row r="177" spans="1:12" ht="20.100000000000001" customHeight="1">
      <c r="A177" s="672"/>
      <c r="B177" s="663" t="s">
        <v>700</v>
      </c>
      <c r="C177" s="506"/>
      <c r="D177" s="506"/>
      <c r="E177" s="506"/>
      <c r="F177" s="506"/>
      <c r="G177" s="506"/>
      <c r="H177" s="506"/>
      <c r="I177" s="506"/>
      <c r="J177" s="506"/>
    </row>
    <row r="178" spans="1:12" ht="20.100000000000001" customHeight="1">
      <c r="A178" s="672"/>
      <c r="B178" s="506" t="s">
        <v>622</v>
      </c>
      <c r="C178" s="515">
        <v>1</v>
      </c>
      <c r="D178" s="515" t="s">
        <v>302</v>
      </c>
      <c r="E178" s="526">
        <v>380</v>
      </c>
      <c r="F178" s="526">
        <f>SUM(C178*E178)</f>
        <v>380</v>
      </c>
      <c r="G178" s="661" t="s">
        <v>95</v>
      </c>
      <c r="H178" s="661" t="s">
        <v>95</v>
      </c>
      <c r="I178" s="517">
        <f>SUM(F178)</f>
        <v>380</v>
      </c>
      <c r="J178" s="506"/>
    </row>
    <row r="179" spans="1:12" ht="20.100000000000001" customHeight="1">
      <c r="A179" s="672"/>
      <c r="B179" s="506" t="s">
        <v>627</v>
      </c>
      <c r="C179" s="515">
        <v>2</v>
      </c>
      <c r="D179" s="515" t="s">
        <v>302</v>
      </c>
      <c r="E179" s="526">
        <v>480</v>
      </c>
      <c r="F179" s="526">
        <f>SUM(C179*E179)</f>
        <v>960</v>
      </c>
      <c r="G179" s="661" t="s">
        <v>95</v>
      </c>
      <c r="H179" s="661" t="s">
        <v>95</v>
      </c>
      <c r="I179" s="517">
        <f>SUM(F179)</f>
        <v>960</v>
      </c>
      <c r="J179" s="506"/>
    </row>
    <row r="180" spans="1:12" ht="20.100000000000001" customHeight="1">
      <c r="A180" s="557"/>
      <c r="B180" s="506" t="s">
        <v>680</v>
      </c>
      <c r="C180" s="515">
        <v>3</v>
      </c>
      <c r="D180" s="515" t="s">
        <v>302</v>
      </c>
      <c r="E180" s="526">
        <v>540</v>
      </c>
      <c r="F180" s="526">
        <f>SUM(C180*E180)</f>
        <v>1620</v>
      </c>
      <c r="G180" s="661" t="s">
        <v>95</v>
      </c>
      <c r="H180" s="661" t="s">
        <v>95</v>
      </c>
      <c r="I180" s="517">
        <f>SUM(F180)</f>
        <v>1620</v>
      </c>
      <c r="J180" s="506"/>
    </row>
    <row r="181" spans="1:12" ht="20.100000000000001" customHeight="1">
      <c r="A181" s="557"/>
      <c r="B181" s="663"/>
      <c r="C181" s="613"/>
      <c r="D181" s="613"/>
      <c r="E181" s="613"/>
      <c r="F181" s="613"/>
      <c r="G181" s="613"/>
      <c r="H181" s="613"/>
      <c r="I181" s="613"/>
      <c r="J181" s="506"/>
    </row>
    <row r="182" spans="1:12" ht="20.100000000000001" customHeight="1">
      <c r="A182" s="557"/>
      <c r="B182" s="663"/>
      <c r="C182" s="613"/>
      <c r="D182" s="613"/>
      <c r="E182" s="613"/>
      <c r="F182" s="613"/>
      <c r="G182" s="613"/>
      <c r="H182" s="613"/>
      <c r="I182" s="679"/>
      <c r="J182" s="506"/>
    </row>
    <row r="183" spans="1:12" ht="20.100000000000001" customHeight="1">
      <c r="A183" s="506"/>
      <c r="B183" s="506"/>
      <c r="C183" s="515"/>
      <c r="D183" s="515"/>
      <c r="E183" s="569"/>
      <c r="F183" s="569"/>
      <c r="G183" s="661"/>
      <c r="H183" s="661"/>
      <c r="I183" s="517"/>
      <c r="J183" s="506"/>
    </row>
    <row r="184" spans="1:12" ht="20.100000000000001" customHeight="1">
      <c r="A184" s="554"/>
      <c r="B184" s="528" t="s">
        <v>18</v>
      </c>
      <c r="C184" s="529"/>
      <c r="D184" s="528"/>
      <c r="E184" s="530"/>
      <c r="F184" s="662">
        <f>SUM(F165:F183)</f>
        <v>7325</v>
      </c>
      <c r="G184" s="532"/>
      <c r="H184" s="662">
        <f>SUM(H164:H181)</f>
        <v>0</v>
      </c>
      <c r="I184" s="533"/>
      <c r="J184" s="506"/>
      <c r="K184" s="572">
        <f>+H184+F184</f>
        <v>7325</v>
      </c>
    </row>
    <row r="185" spans="1:12" ht="20.100000000000001" customHeight="1">
      <c r="A185" s="554"/>
      <c r="B185" s="500" t="s">
        <v>53</v>
      </c>
      <c r="C185" s="529"/>
      <c r="D185" s="528"/>
      <c r="E185" s="530"/>
      <c r="F185" s="536"/>
      <c r="G185" s="532"/>
      <c r="H185" s="558"/>
      <c r="I185" s="592">
        <f>SUM(I165:I181)</f>
        <v>7325</v>
      </c>
      <c r="J185" s="506"/>
      <c r="L185" s="534">
        <f>+I185+G185</f>
        <v>7325</v>
      </c>
    </row>
    <row r="186" spans="1:12" ht="20.100000000000001" customHeight="1">
      <c r="A186" s="557"/>
      <c r="B186" s="658" t="s">
        <v>519</v>
      </c>
      <c r="C186" s="506"/>
      <c r="D186" s="506"/>
      <c r="E186" s="506"/>
      <c r="F186" s="506"/>
      <c r="G186" s="506"/>
      <c r="H186" s="506"/>
      <c r="I186" s="506"/>
      <c r="J186" s="506"/>
    </row>
    <row r="187" spans="1:12" ht="20.100000000000001" customHeight="1">
      <c r="A187" s="557"/>
      <c r="B187" s="606" t="s">
        <v>689</v>
      </c>
      <c r="C187" s="506"/>
      <c r="D187" s="506"/>
      <c r="E187" s="506"/>
      <c r="F187" s="506"/>
      <c r="G187" s="506"/>
      <c r="H187" s="506"/>
      <c r="I187" s="542"/>
      <c r="J187" s="506"/>
    </row>
    <row r="188" spans="1:12" ht="20.100000000000001" customHeight="1">
      <c r="A188" s="557"/>
      <c r="B188" s="663" t="s">
        <v>699</v>
      </c>
      <c r="C188" s="515"/>
      <c r="D188" s="515"/>
      <c r="E188" s="526"/>
      <c r="F188" s="526"/>
      <c r="G188" s="661"/>
      <c r="H188" s="661"/>
      <c r="I188" s="517"/>
      <c r="J188" s="506"/>
    </row>
    <row r="189" spans="1:12" ht="20.100000000000001" customHeight="1">
      <c r="A189" s="557"/>
      <c r="B189" s="663" t="s">
        <v>701</v>
      </c>
      <c r="C189" s="506"/>
      <c r="D189" s="506"/>
      <c r="E189" s="506"/>
      <c r="F189" s="506"/>
      <c r="G189" s="506"/>
      <c r="H189" s="506"/>
      <c r="I189" s="506"/>
      <c r="J189" s="506"/>
    </row>
    <row r="190" spans="1:12" ht="20.100000000000001" customHeight="1">
      <c r="A190" s="500"/>
      <c r="B190" s="506" t="s">
        <v>622</v>
      </c>
      <c r="C190" s="515">
        <v>1</v>
      </c>
      <c r="D190" s="515" t="s">
        <v>302</v>
      </c>
      <c r="E190" s="526">
        <v>130</v>
      </c>
      <c r="F190" s="526">
        <f>SUM(C190*E190)</f>
        <v>130</v>
      </c>
      <c r="G190" s="661" t="s">
        <v>95</v>
      </c>
      <c r="H190" s="661" t="s">
        <v>95</v>
      </c>
      <c r="I190" s="517">
        <f>SUM(F190)</f>
        <v>130</v>
      </c>
      <c r="J190" s="506"/>
    </row>
    <row r="191" spans="1:12" ht="20.100000000000001" customHeight="1">
      <c r="A191" s="500"/>
      <c r="B191" s="506" t="s">
        <v>680</v>
      </c>
      <c r="C191" s="515">
        <v>2</v>
      </c>
      <c r="D191" s="515" t="s">
        <v>302</v>
      </c>
      <c r="E191" s="526">
        <v>235</v>
      </c>
      <c r="F191" s="526">
        <f>SUM(C191*E191)</f>
        <v>470</v>
      </c>
      <c r="G191" s="661" t="s">
        <v>95</v>
      </c>
      <c r="H191" s="661" t="s">
        <v>95</v>
      </c>
      <c r="I191" s="517">
        <f>SUM(F191)</f>
        <v>470</v>
      </c>
      <c r="J191" s="506"/>
    </row>
    <row r="192" spans="1:12" ht="20.100000000000001" customHeight="1">
      <c r="A192" s="506"/>
      <c r="B192" s="663" t="s">
        <v>702</v>
      </c>
      <c r="C192" s="506"/>
      <c r="D192" s="506"/>
      <c r="E192" s="506"/>
      <c r="F192" s="506"/>
      <c r="G192" s="506"/>
      <c r="H192" s="506"/>
      <c r="I192" s="506"/>
      <c r="J192" s="506"/>
    </row>
    <row r="193" spans="1:12" ht="20.100000000000001" customHeight="1">
      <c r="A193" s="515"/>
      <c r="B193" s="506" t="s">
        <v>680</v>
      </c>
      <c r="C193" s="515">
        <v>1</v>
      </c>
      <c r="D193" s="515" t="s">
        <v>113</v>
      </c>
      <c r="E193" s="526">
        <v>620</v>
      </c>
      <c r="F193" s="526">
        <f>SUM(E193*C193)</f>
        <v>620</v>
      </c>
      <c r="G193" s="526">
        <v>200</v>
      </c>
      <c r="H193" s="526">
        <f>SUM(G193*C193)</f>
        <v>200</v>
      </c>
      <c r="I193" s="517">
        <f>SUM(H193+F193)</f>
        <v>820</v>
      </c>
      <c r="J193" s="506"/>
    </row>
    <row r="194" spans="1:12" ht="20.100000000000001" customHeight="1">
      <c r="A194" s="515"/>
      <c r="B194" s="606" t="s">
        <v>703</v>
      </c>
      <c r="C194" s="506"/>
      <c r="D194" s="506"/>
      <c r="E194" s="506"/>
      <c r="F194" s="506"/>
      <c r="G194" s="506"/>
      <c r="H194" s="506"/>
      <c r="I194" s="506"/>
      <c r="J194" s="506"/>
    </row>
    <row r="195" spans="1:12" ht="20.100000000000001" customHeight="1">
      <c r="A195" s="515"/>
      <c r="B195" s="606" t="s">
        <v>592</v>
      </c>
      <c r="C195" s="515"/>
      <c r="D195" s="515"/>
      <c r="E195" s="526"/>
      <c r="F195" s="526"/>
      <c r="G195" s="526"/>
      <c r="H195" s="526"/>
      <c r="I195" s="517"/>
      <c r="J195" s="506"/>
    </row>
    <row r="196" spans="1:12" ht="20.100000000000001" customHeight="1">
      <c r="A196" s="515"/>
      <c r="B196" s="506" t="s">
        <v>621</v>
      </c>
      <c r="C196" s="525">
        <v>16</v>
      </c>
      <c r="D196" s="515" t="s">
        <v>282</v>
      </c>
      <c r="E196" s="526">
        <v>25</v>
      </c>
      <c r="F196" s="526">
        <f t="shared" ref="F196:F201" si="14">SUM(E196*C196)</f>
        <v>400</v>
      </c>
      <c r="G196" s="526">
        <v>30</v>
      </c>
      <c r="H196" s="526">
        <f t="shared" ref="H196:H201" si="15">SUM(G196*C196)</f>
        <v>480</v>
      </c>
      <c r="I196" s="517">
        <f t="shared" ref="I196:I201" si="16">SUM(H196+F196)</f>
        <v>880</v>
      </c>
      <c r="J196" s="506"/>
    </row>
    <row r="197" spans="1:12" ht="20.100000000000001" customHeight="1">
      <c r="A197" s="515"/>
      <c r="B197" s="506" t="s">
        <v>622</v>
      </c>
      <c r="C197" s="525">
        <v>102</v>
      </c>
      <c r="D197" s="515" t="s">
        <v>282</v>
      </c>
      <c r="E197" s="526">
        <v>39</v>
      </c>
      <c r="F197" s="526">
        <f t="shared" si="14"/>
        <v>3978</v>
      </c>
      <c r="G197" s="526">
        <v>40</v>
      </c>
      <c r="H197" s="526">
        <f t="shared" si="15"/>
        <v>4080</v>
      </c>
      <c r="I197" s="517">
        <f t="shared" si="16"/>
        <v>8058</v>
      </c>
      <c r="J197" s="506"/>
    </row>
    <row r="198" spans="1:12" ht="20.100000000000001" customHeight="1">
      <c r="A198" s="515"/>
      <c r="B198" s="506" t="s">
        <v>627</v>
      </c>
      <c r="C198" s="525">
        <v>13</v>
      </c>
      <c r="D198" s="515" t="s">
        <v>282</v>
      </c>
      <c r="E198" s="526">
        <v>61</v>
      </c>
      <c r="F198" s="526">
        <f t="shared" si="14"/>
        <v>793</v>
      </c>
      <c r="G198" s="526">
        <v>50</v>
      </c>
      <c r="H198" s="526">
        <f t="shared" si="15"/>
        <v>650</v>
      </c>
      <c r="I198" s="517">
        <f t="shared" si="16"/>
        <v>1443</v>
      </c>
      <c r="J198" s="506"/>
    </row>
    <row r="199" spans="1:12" ht="20.100000000000001" customHeight="1">
      <c r="A199" s="515"/>
      <c r="B199" s="506" t="s">
        <v>704</v>
      </c>
      <c r="C199" s="525">
        <v>18</v>
      </c>
      <c r="D199" s="515" t="s">
        <v>282</v>
      </c>
      <c r="E199" s="526">
        <v>85</v>
      </c>
      <c r="F199" s="526">
        <f t="shared" si="14"/>
        <v>1530</v>
      </c>
      <c r="G199" s="526">
        <v>75</v>
      </c>
      <c r="H199" s="526">
        <f t="shared" si="15"/>
        <v>1350</v>
      </c>
      <c r="I199" s="517">
        <f t="shared" si="16"/>
        <v>2880</v>
      </c>
      <c r="J199" s="506"/>
      <c r="L199" s="470" t="s">
        <v>9</v>
      </c>
    </row>
    <row r="200" spans="1:12" ht="20.100000000000001" customHeight="1">
      <c r="A200" s="515"/>
      <c r="B200" s="506" t="s">
        <v>680</v>
      </c>
      <c r="C200" s="525">
        <v>8</v>
      </c>
      <c r="D200" s="515" t="s">
        <v>282</v>
      </c>
      <c r="E200" s="526">
        <v>138</v>
      </c>
      <c r="F200" s="526">
        <f t="shared" si="14"/>
        <v>1104</v>
      </c>
      <c r="G200" s="526">
        <v>100</v>
      </c>
      <c r="H200" s="526">
        <f t="shared" si="15"/>
        <v>800</v>
      </c>
      <c r="I200" s="517">
        <f t="shared" si="16"/>
        <v>1904</v>
      </c>
      <c r="J200" s="506"/>
    </row>
    <row r="201" spans="1:12" ht="20.100000000000001" customHeight="1">
      <c r="A201" s="515"/>
      <c r="B201" s="506" t="s">
        <v>705</v>
      </c>
      <c r="C201" s="525">
        <v>5</v>
      </c>
      <c r="D201" s="515" t="s">
        <v>282</v>
      </c>
      <c r="E201" s="526">
        <v>291</v>
      </c>
      <c r="F201" s="526">
        <f t="shared" si="14"/>
        <v>1455</v>
      </c>
      <c r="G201" s="526">
        <v>200</v>
      </c>
      <c r="H201" s="526">
        <f t="shared" si="15"/>
        <v>1000</v>
      </c>
      <c r="I201" s="517">
        <f t="shared" si="16"/>
        <v>2455</v>
      </c>
      <c r="J201" s="506"/>
    </row>
    <row r="202" spans="1:12" ht="20.100000000000001" customHeight="1">
      <c r="A202" s="515"/>
      <c r="B202" s="506"/>
      <c r="C202" s="515"/>
      <c r="D202" s="515"/>
      <c r="E202" s="569"/>
      <c r="F202" s="569"/>
      <c r="G202" s="661"/>
      <c r="H202" s="661"/>
      <c r="I202" s="517"/>
      <c r="J202" s="506"/>
    </row>
    <row r="203" spans="1:12" ht="20.100000000000001" customHeight="1">
      <c r="A203" s="515"/>
      <c r="B203" s="506"/>
      <c r="C203" s="515"/>
      <c r="D203" s="515"/>
      <c r="E203" s="569"/>
      <c r="F203" s="569"/>
      <c r="G203" s="661"/>
      <c r="H203" s="661"/>
      <c r="I203" s="517"/>
      <c r="J203" s="506"/>
    </row>
    <row r="204" spans="1:12" ht="20.100000000000001" customHeight="1">
      <c r="A204" s="515"/>
      <c r="B204" s="506"/>
      <c r="C204" s="515"/>
      <c r="D204" s="515"/>
      <c r="E204" s="569"/>
      <c r="F204" s="569"/>
      <c r="G204" s="661"/>
      <c r="H204" s="661"/>
      <c r="I204" s="517"/>
      <c r="J204" s="506"/>
    </row>
    <row r="205" spans="1:12" ht="20.100000000000001" customHeight="1">
      <c r="A205" s="557"/>
      <c r="B205" s="506"/>
      <c r="C205" s="506"/>
      <c r="D205" s="506"/>
      <c r="E205" s="506"/>
      <c r="F205" s="506"/>
      <c r="G205" s="506"/>
      <c r="H205" s="506"/>
      <c r="I205" s="506"/>
      <c r="J205" s="506"/>
    </row>
    <row r="206" spans="1:12" ht="20.100000000000001" customHeight="1">
      <c r="A206" s="554"/>
      <c r="B206" s="528" t="s">
        <v>18</v>
      </c>
      <c r="C206" s="529"/>
      <c r="D206" s="528"/>
      <c r="E206" s="530"/>
      <c r="F206" s="662">
        <f>SUM(F187:F202)</f>
        <v>10480</v>
      </c>
      <c r="G206" s="532"/>
      <c r="H206" s="662">
        <f>SUM(H186:H202)</f>
        <v>8560</v>
      </c>
      <c r="I206" s="533"/>
      <c r="J206" s="506"/>
      <c r="K206" s="572">
        <f>+H206+F206</f>
        <v>19040</v>
      </c>
    </row>
    <row r="207" spans="1:12" ht="20.100000000000001" customHeight="1">
      <c r="A207" s="554"/>
      <c r="B207" s="500" t="s">
        <v>53</v>
      </c>
      <c r="C207" s="529"/>
      <c r="D207" s="528"/>
      <c r="E207" s="530"/>
      <c r="F207" s="536"/>
      <c r="G207" s="532"/>
      <c r="H207" s="558"/>
      <c r="I207" s="592">
        <f>SUM(I187:I206)</f>
        <v>19040</v>
      </c>
      <c r="J207" s="506"/>
      <c r="L207" s="534">
        <f>+I207+G207</f>
        <v>19040</v>
      </c>
    </row>
    <row r="208" spans="1:12" ht="20.100000000000001" customHeight="1">
      <c r="A208" s="557"/>
      <c r="B208" s="658" t="s">
        <v>519</v>
      </c>
      <c r="C208" s="506"/>
      <c r="D208" s="506"/>
      <c r="E208" s="506"/>
      <c r="F208" s="506"/>
      <c r="G208" s="506"/>
      <c r="H208" s="506"/>
      <c r="I208" s="506"/>
      <c r="J208" s="506"/>
    </row>
    <row r="209" spans="1:13" ht="20.100000000000001" customHeight="1">
      <c r="A209" s="557"/>
      <c r="B209" s="606" t="s">
        <v>706</v>
      </c>
      <c r="C209" s="525"/>
      <c r="D209" s="515"/>
      <c r="E209" s="526"/>
      <c r="F209" s="526"/>
      <c r="G209" s="526"/>
      <c r="H209" s="526"/>
      <c r="I209" s="517"/>
      <c r="J209" s="506"/>
    </row>
    <row r="210" spans="1:13" ht="20.100000000000001" customHeight="1">
      <c r="A210" s="557"/>
      <c r="B210" s="606" t="s">
        <v>681</v>
      </c>
      <c r="C210" s="506"/>
      <c r="D210" s="506"/>
      <c r="E210" s="506"/>
      <c r="F210" s="506"/>
      <c r="G210" s="506"/>
      <c r="H210" s="506"/>
      <c r="I210" s="506"/>
      <c r="J210" s="506"/>
    </row>
    <row r="211" spans="1:13" ht="20.100000000000001" customHeight="1">
      <c r="A211" s="557"/>
      <c r="B211" s="506" t="s">
        <v>707</v>
      </c>
      <c r="C211" s="515">
        <v>16</v>
      </c>
      <c r="D211" s="515" t="s">
        <v>302</v>
      </c>
      <c r="E211" s="569">
        <v>7</v>
      </c>
      <c r="F211" s="569">
        <f t="shared" ref="F211:F221" si="17">SUM(C211*E211)</f>
        <v>112</v>
      </c>
      <c r="G211" s="661" t="s">
        <v>95</v>
      </c>
      <c r="H211" s="661" t="s">
        <v>95</v>
      </c>
      <c r="I211" s="517">
        <f t="shared" ref="I211:I221" si="18">SUM(F211)</f>
        <v>112</v>
      </c>
      <c r="J211" s="506"/>
    </row>
    <row r="212" spans="1:13" ht="20.100000000000001" customHeight="1">
      <c r="A212" s="500"/>
      <c r="B212" s="506" t="s">
        <v>682</v>
      </c>
      <c r="C212" s="515">
        <v>45</v>
      </c>
      <c r="D212" s="515" t="s">
        <v>302</v>
      </c>
      <c r="E212" s="569">
        <v>10</v>
      </c>
      <c r="F212" s="569">
        <f t="shared" si="17"/>
        <v>450</v>
      </c>
      <c r="G212" s="661" t="s">
        <v>95</v>
      </c>
      <c r="H212" s="661" t="s">
        <v>95</v>
      </c>
      <c r="I212" s="517">
        <f t="shared" si="18"/>
        <v>450</v>
      </c>
      <c r="J212" s="506"/>
    </row>
    <row r="213" spans="1:13" ht="20.100000000000001" customHeight="1">
      <c r="A213" s="500"/>
      <c r="B213" s="506" t="s">
        <v>708</v>
      </c>
      <c r="C213" s="515">
        <v>5</v>
      </c>
      <c r="D213" s="515" t="s">
        <v>302</v>
      </c>
      <c r="E213" s="569">
        <v>19</v>
      </c>
      <c r="F213" s="569">
        <f t="shared" si="17"/>
        <v>95</v>
      </c>
      <c r="G213" s="661" t="s">
        <v>95</v>
      </c>
      <c r="H213" s="661" t="s">
        <v>95</v>
      </c>
      <c r="I213" s="517">
        <f t="shared" si="18"/>
        <v>95</v>
      </c>
      <c r="J213" s="506"/>
    </row>
    <row r="214" spans="1:13" ht="20.100000000000001" customHeight="1">
      <c r="A214" s="506"/>
      <c r="B214" s="506" t="s">
        <v>709</v>
      </c>
      <c r="C214" s="515">
        <v>1</v>
      </c>
      <c r="D214" s="515" t="s">
        <v>302</v>
      </c>
      <c r="E214" s="569">
        <v>28</v>
      </c>
      <c r="F214" s="569">
        <f t="shared" si="17"/>
        <v>28</v>
      </c>
      <c r="G214" s="661" t="s">
        <v>95</v>
      </c>
      <c r="H214" s="661" t="s">
        <v>95</v>
      </c>
      <c r="I214" s="517">
        <f t="shared" si="18"/>
        <v>28</v>
      </c>
      <c r="J214" s="506"/>
    </row>
    <row r="215" spans="1:13" ht="20.100000000000001" customHeight="1">
      <c r="A215" s="515"/>
      <c r="B215" s="506" t="s">
        <v>683</v>
      </c>
      <c r="C215" s="515">
        <v>1</v>
      </c>
      <c r="D215" s="515" t="s">
        <v>302</v>
      </c>
      <c r="E215" s="569">
        <v>71</v>
      </c>
      <c r="F215" s="569">
        <f t="shared" si="17"/>
        <v>71</v>
      </c>
      <c r="G215" s="661" t="s">
        <v>95</v>
      </c>
      <c r="H215" s="661" t="s">
        <v>95</v>
      </c>
      <c r="I215" s="517">
        <f t="shared" si="18"/>
        <v>71</v>
      </c>
      <c r="J215" s="506"/>
    </row>
    <row r="216" spans="1:13" ht="20.100000000000001" customHeight="1">
      <c r="A216" s="515"/>
      <c r="B216" s="506" t="s">
        <v>684</v>
      </c>
      <c r="C216" s="515">
        <v>13</v>
      </c>
      <c r="D216" s="515" t="s">
        <v>302</v>
      </c>
      <c r="E216" s="569">
        <v>12</v>
      </c>
      <c r="F216" s="569">
        <f t="shared" si="17"/>
        <v>156</v>
      </c>
      <c r="G216" s="661" t="s">
        <v>95</v>
      </c>
      <c r="H216" s="661" t="s">
        <v>95</v>
      </c>
      <c r="I216" s="517">
        <f t="shared" si="18"/>
        <v>156</v>
      </c>
      <c r="J216" s="506"/>
    </row>
    <row r="217" spans="1:13" ht="20.100000000000001" customHeight="1">
      <c r="A217" s="515"/>
      <c r="B217" s="506" t="s">
        <v>662</v>
      </c>
      <c r="C217" s="515">
        <v>2</v>
      </c>
      <c r="D217" s="515" t="s">
        <v>302</v>
      </c>
      <c r="E217" s="569">
        <v>19</v>
      </c>
      <c r="F217" s="569">
        <f t="shared" si="17"/>
        <v>38</v>
      </c>
      <c r="G217" s="661" t="s">
        <v>95</v>
      </c>
      <c r="H217" s="661" t="s">
        <v>95</v>
      </c>
      <c r="I217" s="517">
        <f t="shared" si="18"/>
        <v>38</v>
      </c>
      <c r="J217" s="506"/>
    </row>
    <row r="218" spans="1:13" ht="20.100000000000001" customHeight="1">
      <c r="A218" s="515"/>
      <c r="B218" s="506" t="s">
        <v>685</v>
      </c>
      <c r="C218" s="515">
        <v>1</v>
      </c>
      <c r="D218" s="515" t="s">
        <v>302</v>
      </c>
      <c r="E218" s="569">
        <v>71</v>
      </c>
      <c r="F218" s="569">
        <f t="shared" si="17"/>
        <v>71</v>
      </c>
      <c r="G218" s="661" t="s">
        <v>95</v>
      </c>
      <c r="H218" s="661" t="s">
        <v>95</v>
      </c>
      <c r="I218" s="517">
        <f t="shared" si="18"/>
        <v>71</v>
      </c>
      <c r="J218" s="506"/>
    </row>
    <row r="219" spans="1:13" ht="20.100000000000001" customHeight="1">
      <c r="A219" s="515"/>
      <c r="B219" s="506" t="s">
        <v>710</v>
      </c>
      <c r="C219" s="515">
        <v>1</v>
      </c>
      <c r="D219" s="515" t="s">
        <v>302</v>
      </c>
      <c r="E219" s="569">
        <v>295</v>
      </c>
      <c r="F219" s="569">
        <f t="shared" si="17"/>
        <v>295</v>
      </c>
      <c r="G219" s="661" t="s">
        <v>95</v>
      </c>
      <c r="H219" s="661" t="s">
        <v>95</v>
      </c>
      <c r="I219" s="517">
        <f t="shared" si="18"/>
        <v>295</v>
      </c>
      <c r="J219" s="506"/>
    </row>
    <row r="220" spans="1:13" ht="20.100000000000001" customHeight="1">
      <c r="A220" s="515"/>
      <c r="B220" s="506" t="s">
        <v>711</v>
      </c>
      <c r="C220" s="515">
        <v>2</v>
      </c>
      <c r="D220" s="515" t="s">
        <v>302</v>
      </c>
      <c r="E220" s="569">
        <v>13</v>
      </c>
      <c r="F220" s="569">
        <f t="shared" si="17"/>
        <v>26</v>
      </c>
      <c r="G220" s="661" t="s">
        <v>95</v>
      </c>
      <c r="H220" s="661" t="s">
        <v>95</v>
      </c>
      <c r="I220" s="517">
        <f t="shared" si="18"/>
        <v>26</v>
      </c>
      <c r="J220" s="506"/>
    </row>
    <row r="221" spans="1:13" ht="20.100000000000001" customHeight="1">
      <c r="A221" s="515"/>
      <c r="B221" s="506" t="s">
        <v>712</v>
      </c>
      <c r="C221" s="515">
        <v>5</v>
      </c>
      <c r="D221" s="515" t="s">
        <v>302</v>
      </c>
      <c r="E221" s="569">
        <v>21</v>
      </c>
      <c r="F221" s="569">
        <f t="shared" si="17"/>
        <v>105</v>
      </c>
      <c r="G221" s="661" t="s">
        <v>95</v>
      </c>
      <c r="H221" s="661" t="s">
        <v>95</v>
      </c>
      <c r="I221" s="517">
        <f t="shared" si="18"/>
        <v>105</v>
      </c>
      <c r="J221" s="506"/>
      <c r="M221" s="485" t="s">
        <v>9</v>
      </c>
    </row>
    <row r="222" spans="1:13" ht="20.100000000000001" customHeight="1">
      <c r="A222" s="515"/>
      <c r="B222" s="506" t="s">
        <v>686</v>
      </c>
      <c r="C222" s="515">
        <v>28</v>
      </c>
      <c r="D222" s="515" t="s">
        <v>302</v>
      </c>
      <c r="E222" s="569">
        <v>34</v>
      </c>
      <c r="F222" s="569">
        <f>SUM(C222*E222)</f>
        <v>952</v>
      </c>
      <c r="G222" s="661" t="s">
        <v>95</v>
      </c>
      <c r="H222" s="661" t="s">
        <v>95</v>
      </c>
      <c r="I222" s="517">
        <f>SUM(F222)</f>
        <v>952</v>
      </c>
      <c r="J222" s="506"/>
    </row>
    <row r="223" spans="1:13" ht="20.100000000000001" customHeight="1">
      <c r="A223" s="515"/>
      <c r="B223" s="506" t="s">
        <v>688</v>
      </c>
      <c r="C223" s="515">
        <v>3</v>
      </c>
      <c r="D223" s="515" t="s">
        <v>302</v>
      </c>
      <c r="E223" s="569">
        <v>64</v>
      </c>
      <c r="F223" s="569">
        <f>SUM(C223*E223)</f>
        <v>192</v>
      </c>
      <c r="G223" s="661" t="s">
        <v>95</v>
      </c>
      <c r="H223" s="661" t="s">
        <v>95</v>
      </c>
      <c r="I223" s="517">
        <f>SUM(F223)</f>
        <v>192</v>
      </c>
      <c r="J223" s="506"/>
    </row>
    <row r="224" spans="1:13" ht="20.100000000000001" customHeight="1">
      <c r="A224" s="515"/>
      <c r="B224" s="506"/>
      <c r="C224" s="515"/>
      <c r="D224" s="515"/>
      <c r="E224" s="569"/>
      <c r="F224" s="569"/>
      <c r="G224" s="661"/>
      <c r="H224" s="661"/>
      <c r="I224" s="517"/>
      <c r="J224" s="506"/>
    </row>
    <row r="225" spans="1:12" ht="20.100000000000001" customHeight="1">
      <c r="A225" s="515"/>
      <c r="B225" s="506"/>
      <c r="C225" s="515"/>
      <c r="D225" s="515"/>
      <c r="E225" s="569"/>
      <c r="F225" s="569"/>
      <c r="G225" s="661"/>
      <c r="H225" s="661"/>
      <c r="I225" s="517"/>
      <c r="J225" s="506"/>
    </row>
    <row r="226" spans="1:12" ht="20.100000000000001" customHeight="1">
      <c r="A226" s="515"/>
      <c r="B226" s="506"/>
      <c r="C226" s="515"/>
      <c r="D226" s="515"/>
      <c r="E226" s="569"/>
      <c r="F226" s="569"/>
      <c r="G226" s="661"/>
      <c r="H226" s="661"/>
      <c r="I226" s="517"/>
      <c r="J226" s="506"/>
    </row>
    <row r="227" spans="1:12" ht="20.100000000000001" customHeight="1">
      <c r="A227" s="557"/>
      <c r="B227" s="506"/>
      <c r="C227" s="506"/>
      <c r="D227" s="506"/>
      <c r="E227" s="506"/>
      <c r="F227" s="506"/>
      <c r="G227" s="506"/>
      <c r="H227" s="506"/>
      <c r="I227" s="506"/>
      <c r="J227" s="506"/>
    </row>
    <row r="228" spans="1:12" ht="20.100000000000001" customHeight="1">
      <c r="A228" s="554"/>
      <c r="B228" s="528" t="s">
        <v>18</v>
      </c>
      <c r="C228" s="529"/>
      <c r="D228" s="528"/>
      <c r="E228" s="530"/>
      <c r="F228" s="662">
        <f>SUM(F208:F226)</f>
        <v>2591</v>
      </c>
      <c r="G228" s="532"/>
      <c r="H228" s="662">
        <f>SUM(H210:H227)</f>
        <v>0</v>
      </c>
      <c r="I228" s="533"/>
      <c r="J228" s="506"/>
      <c r="K228" s="572">
        <f>+H228+F228</f>
        <v>2591</v>
      </c>
    </row>
    <row r="229" spans="1:12" ht="20.100000000000001" customHeight="1">
      <c r="A229" s="554"/>
      <c r="B229" s="500" t="s">
        <v>53</v>
      </c>
      <c r="C229" s="529"/>
      <c r="D229" s="528"/>
      <c r="E229" s="530"/>
      <c r="F229" s="536"/>
      <c r="G229" s="532"/>
      <c r="H229" s="558"/>
      <c r="I229" s="592">
        <f>SUM(I208:I226)</f>
        <v>2591</v>
      </c>
      <c r="J229" s="506"/>
      <c r="L229" s="534">
        <f>+I229+G229</f>
        <v>2591</v>
      </c>
    </row>
    <row r="230" spans="1:12" ht="20.100000000000001" customHeight="1">
      <c r="A230" s="557"/>
      <c r="B230" s="658" t="s">
        <v>519</v>
      </c>
      <c r="C230" s="506"/>
      <c r="D230" s="506"/>
      <c r="E230" s="506"/>
      <c r="F230" s="506"/>
      <c r="G230" s="506"/>
      <c r="H230" s="506"/>
      <c r="I230" s="506"/>
      <c r="J230" s="506"/>
    </row>
    <row r="231" spans="1:12" ht="20.100000000000001" customHeight="1">
      <c r="A231" s="557"/>
      <c r="B231" s="606" t="s">
        <v>706</v>
      </c>
      <c r="C231" s="506"/>
      <c r="D231" s="506"/>
      <c r="E231" s="506"/>
      <c r="F231" s="506"/>
      <c r="G231" s="506"/>
      <c r="H231" s="506"/>
      <c r="I231" s="506"/>
      <c r="J231" s="506"/>
    </row>
    <row r="232" spans="1:12" ht="20.100000000000001" customHeight="1">
      <c r="A232" s="500"/>
      <c r="B232" s="606" t="s">
        <v>681</v>
      </c>
      <c r="C232" s="506"/>
      <c r="D232" s="506"/>
      <c r="E232" s="506"/>
      <c r="F232" s="506"/>
      <c r="G232" s="506"/>
      <c r="H232" s="506"/>
      <c r="I232" s="506"/>
      <c r="J232" s="506"/>
      <c r="L232" s="470" t="s">
        <v>9</v>
      </c>
    </row>
    <row r="233" spans="1:12" ht="20.100000000000001" customHeight="1">
      <c r="A233" s="500"/>
      <c r="B233" s="506" t="s">
        <v>713</v>
      </c>
      <c r="C233" s="515">
        <v>1</v>
      </c>
      <c r="D233" s="515" t="s">
        <v>302</v>
      </c>
      <c r="E233" s="569">
        <v>70</v>
      </c>
      <c r="F233" s="569">
        <f>SUM(C233*E233)</f>
        <v>70</v>
      </c>
      <c r="G233" s="661" t="s">
        <v>95</v>
      </c>
      <c r="H233" s="661" t="s">
        <v>95</v>
      </c>
      <c r="I233" s="517">
        <f>SUM(F233)</f>
        <v>70</v>
      </c>
      <c r="J233" s="506"/>
    </row>
    <row r="234" spans="1:12" ht="20.100000000000001" customHeight="1">
      <c r="A234" s="506"/>
      <c r="B234" s="506" t="s">
        <v>690</v>
      </c>
      <c r="C234" s="515">
        <v>4</v>
      </c>
      <c r="D234" s="515" t="s">
        <v>302</v>
      </c>
      <c r="E234" s="569">
        <v>75</v>
      </c>
      <c r="F234" s="569">
        <f>SUM(C234*E234)</f>
        <v>300</v>
      </c>
      <c r="G234" s="661" t="s">
        <v>95</v>
      </c>
      <c r="H234" s="661" t="s">
        <v>95</v>
      </c>
      <c r="I234" s="517">
        <f>SUM(F234)</f>
        <v>300</v>
      </c>
      <c r="J234" s="506"/>
    </row>
    <row r="235" spans="1:12" ht="20.100000000000001" customHeight="1">
      <c r="A235" s="515"/>
      <c r="B235" s="506" t="s">
        <v>714</v>
      </c>
      <c r="C235" s="515">
        <v>1</v>
      </c>
      <c r="D235" s="515" t="s">
        <v>302</v>
      </c>
      <c r="E235" s="569">
        <v>165</v>
      </c>
      <c r="F235" s="569">
        <f t="shared" ref="F235:F237" si="19">SUM(C235*E235)</f>
        <v>165</v>
      </c>
      <c r="G235" s="661" t="s">
        <v>95</v>
      </c>
      <c r="H235" s="661" t="s">
        <v>95</v>
      </c>
      <c r="I235" s="517">
        <f t="shared" ref="I235:I237" si="20">SUM(F235)</f>
        <v>165</v>
      </c>
      <c r="J235" s="506"/>
    </row>
    <row r="236" spans="1:12" ht="20.100000000000001" customHeight="1">
      <c r="A236" s="515"/>
      <c r="B236" s="506" t="s">
        <v>715</v>
      </c>
      <c r="C236" s="515">
        <v>1</v>
      </c>
      <c r="D236" s="515" t="s">
        <v>302</v>
      </c>
      <c r="E236" s="569">
        <v>430</v>
      </c>
      <c r="F236" s="569">
        <f t="shared" si="19"/>
        <v>430</v>
      </c>
      <c r="G236" s="661" t="s">
        <v>95</v>
      </c>
      <c r="H236" s="661" t="s">
        <v>95</v>
      </c>
      <c r="I236" s="517">
        <f t="shared" si="20"/>
        <v>430</v>
      </c>
      <c r="J236" s="506"/>
    </row>
    <row r="237" spans="1:12" ht="20.100000000000001" customHeight="1">
      <c r="A237" s="515"/>
      <c r="B237" s="506" t="s">
        <v>693</v>
      </c>
      <c r="C237" s="515">
        <v>1</v>
      </c>
      <c r="D237" s="515" t="s">
        <v>302</v>
      </c>
      <c r="E237" s="569">
        <v>547</v>
      </c>
      <c r="F237" s="569">
        <f t="shared" si="19"/>
        <v>547</v>
      </c>
      <c r="G237" s="661" t="s">
        <v>95</v>
      </c>
      <c r="H237" s="661" t="s">
        <v>95</v>
      </c>
      <c r="I237" s="517">
        <f t="shared" si="20"/>
        <v>547</v>
      </c>
      <c r="J237" s="506"/>
    </row>
    <row r="238" spans="1:12" ht="20.100000000000001" customHeight="1">
      <c r="A238" s="515"/>
      <c r="B238" s="506" t="s">
        <v>696</v>
      </c>
      <c r="C238" s="515">
        <v>1</v>
      </c>
      <c r="D238" s="515" t="s">
        <v>302</v>
      </c>
      <c r="E238" s="569">
        <v>18</v>
      </c>
      <c r="F238" s="569">
        <f>SUM(C238*E238)</f>
        <v>18</v>
      </c>
      <c r="G238" s="661" t="s">
        <v>95</v>
      </c>
      <c r="H238" s="661" t="s">
        <v>95</v>
      </c>
      <c r="I238" s="517">
        <f>SUM(F238)</f>
        <v>18</v>
      </c>
      <c r="J238" s="506"/>
    </row>
    <row r="239" spans="1:12" ht="20.100000000000001" customHeight="1">
      <c r="A239" s="515"/>
      <c r="B239" s="506" t="s">
        <v>716</v>
      </c>
      <c r="C239" s="515">
        <v>1</v>
      </c>
      <c r="D239" s="515" t="s">
        <v>302</v>
      </c>
      <c r="E239" s="569">
        <v>25</v>
      </c>
      <c r="F239" s="569">
        <f t="shared" ref="F239" si="21">SUM(C239*E239)</f>
        <v>25</v>
      </c>
      <c r="G239" s="661" t="s">
        <v>95</v>
      </c>
      <c r="H239" s="661" t="s">
        <v>95</v>
      </c>
      <c r="I239" s="517">
        <f t="shared" ref="I239:I241" si="22">SUM(F239)</f>
        <v>25</v>
      </c>
      <c r="J239" s="506"/>
    </row>
    <row r="240" spans="1:12" ht="20.100000000000001" customHeight="1">
      <c r="A240" s="515"/>
      <c r="B240" s="506" t="s">
        <v>717</v>
      </c>
      <c r="C240" s="515">
        <v>1</v>
      </c>
      <c r="D240" s="515" t="s">
        <v>113</v>
      </c>
      <c r="E240" s="526">
        <v>680</v>
      </c>
      <c r="F240" s="526">
        <f>SUM(E240*C240)</f>
        <v>680</v>
      </c>
      <c r="G240" s="661" t="s">
        <v>95</v>
      </c>
      <c r="H240" s="661" t="s">
        <v>95</v>
      </c>
      <c r="I240" s="517">
        <f t="shared" si="22"/>
        <v>680</v>
      </c>
      <c r="J240" s="506"/>
    </row>
    <row r="241" spans="1:12" ht="20.100000000000001" customHeight="1">
      <c r="A241" s="515"/>
      <c r="B241" s="506" t="s">
        <v>718</v>
      </c>
      <c r="C241" s="515">
        <v>1</v>
      </c>
      <c r="D241" s="515" t="s">
        <v>113</v>
      </c>
      <c r="E241" s="526">
        <v>1165</v>
      </c>
      <c r="F241" s="526">
        <f>SUM(E241*C241)</f>
        <v>1165</v>
      </c>
      <c r="G241" s="661" t="s">
        <v>95</v>
      </c>
      <c r="H241" s="661" t="s">
        <v>95</v>
      </c>
      <c r="I241" s="517">
        <f t="shared" si="22"/>
        <v>1165</v>
      </c>
      <c r="J241" s="506"/>
    </row>
    <row r="242" spans="1:12" ht="20.100000000000001" customHeight="1">
      <c r="A242" s="515"/>
      <c r="B242" s="663" t="s">
        <v>699</v>
      </c>
      <c r="C242" s="515"/>
      <c r="D242" s="515"/>
      <c r="E242" s="526"/>
      <c r="F242" s="526"/>
      <c r="G242" s="661"/>
      <c r="H242" s="661"/>
      <c r="I242" s="517"/>
      <c r="J242" s="506"/>
    </row>
    <row r="243" spans="1:12" ht="20.100000000000001" customHeight="1">
      <c r="A243" s="515"/>
      <c r="B243" s="663" t="s">
        <v>701</v>
      </c>
      <c r="C243" s="506"/>
      <c r="D243" s="506"/>
      <c r="E243" s="506"/>
      <c r="F243" s="506"/>
      <c r="G243" s="506"/>
      <c r="H243" s="506"/>
      <c r="I243" s="506"/>
      <c r="J243" s="506"/>
    </row>
    <row r="244" spans="1:12" ht="20.100000000000001" customHeight="1">
      <c r="A244" s="515"/>
      <c r="B244" s="506" t="s">
        <v>622</v>
      </c>
      <c r="C244" s="515">
        <v>3</v>
      </c>
      <c r="D244" s="515" t="s">
        <v>302</v>
      </c>
      <c r="E244" s="526">
        <v>130</v>
      </c>
      <c r="F244" s="526">
        <f>SUM(C244*E244)</f>
        <v>390</v>
      </c>
      <c r="G244" s="661" t="s">
        <v>95</v>
      </c>
      <c r="H244" s="661" t="s">
        <v>95</v>
      </c>
      <c r="I244" s="517">
        <f>SUM(F244)</f>
        <v>390</v>
      </c>
      <c r="J244" s="506"/>
      <c r="L244" s="470" t="s">
        <v>9</v>
      </c>
    </row>
    <row r="245" spans="1:12" ht="20.100000000000001" customHeight="1">
      <c r="A245" s="515"/>
      <c r="B245" s="506" t="s">
        <v>627</v>
      </c>
      <c r="C245" s="515">
        <v>2</v>
      </c>
      <c r="D245" s="515" t="s">
        <v>302</v>
      </c>
      <c r="E245" s="526">
        <v>170</v>
      </c>
      <c r="F245" s="526">
        <f>SUM(C245*E245)</f>
        <v>340</v>
      </c>
      <c r="G245" s="661" t="s">
        <v>95</v>
      </c>
      <c r="H245" s="661" t="s">
        <v>95</v>
      </c>
      <c r="I245" s="517">
        <f>SUM(F245)</f>
        <v>340</v>
      </c>
      <c r="J245" s="506"/>
    </row>
    <row r="246" spans="1:12" ht="20.100000000000001" customHeight="1">
      <c r="A246" s="515"/>
      <c r="B246" s="506"/>
      <c r="C246" s="515"/>
      <c r="D246" s="515"/>
      <c r="E246" s="526"/>
      <c r="F246" s="526"/>
      <c r="G246" s="564"/>
      <c r="H246" s="680"/>
      <c r="I246" s="517"/>
      <c r="J246" s="506"/>
    </row>
    <row r="247" spans="1:12" ht="20.100000000000001" customHeight="1">
      <c r="A247" s="515"/>
      <c r="B247" s="506"/>
      <c r="C247" s="515"/>
      <c r="D247" s="515"/>
      <c r="E247" s="526"/>
      <c r="F247" s="526"/>
      <c r="G247" s="564"/>
      <c r="H247" s="680"/>
      <c r="I247" s="517"/>
      <c r="J247" s="506"/>
    </row>
    <row r="248" spans="1:12" ht="20.100000000000001" customHeight="1">
      <c r="A248" s="515"/>
      <c r="B248" s="506"/>
      <c r="C248" s="519"/>
      <c r="D248" s="515"/>
      <c r="E248" s="526"/>
      <c r="F248" s="569"/>
      <c r="G248" s="681"/>
      <c r="H248" s="682"/>
      <c r="I248" s="517"/>
      <c r="J248" s="506"/>
      <c r="L248" s="470" t="s">
        <v>9</v>
      </c>
    </row>
    <row r="249" spans="1:12" ht="20.100000000000001" customHeight="1">
      <c r="A249" s="557"/>
      <c r="B249" s="506"/>
      <c r="C249" s="506"/>
      <c r="D249" s="506"/>
      <c r="E249" s="506"/>
      <c r="F249" s="506"/>
      <c r="G249" s="506"/>
      <c r="H249" s="506"/>
      <c r="I249" s="506"/>
      <c r="J249" s="506"/>
    </row>
    <row r="250" spans="1:12" ht="20.100000000000001" customHeight="1">
      <c r="A250" s="554"/>
      <c r="B250" s="528" t="s">
        <v>18</v>
      </c>
      <c r="C250" s="529"/>
      <c r="D250" s="528"/>
      <c r="E250" s="530"/>
      <c r="F250" s="662">
        <f>SUM(F231:F248)</f>
        <v>4130</v>
      </c>
      <c r="G250" s="532"/>
      <c r="H250" s="662">
        <f>SUM(H230:H248)</f>
        <v>0</v>
      </c>
      <c r="I250" s="533"/>
      <c r="J250" s="506"/>
      <c r="K250" s="572">
        <f>+H250+F250</f>
        <v>4130</v>
      </c>
    </row>
    <row r="251" spans="1:12" ht="20.100000000000001" customHeight="1">
      <c r="A251" s="554"/>
      <c r="B251" s="500" t="s">
        <v>53</v>
      </c>
      <c r="C251" s="529"/>
      <c r="D251" s="528"/>
      <c r="E251" s="530"/>
      <c r="F251" s="536"/>
      <c r="G251" s="532"/>
      <c r="H251" s="558"/>
      <c r="I251" s="592">
        <f>SUM(I231:I250)</f>
        <v>4130</v>
      </c>
      <c r="J251" s="506"/>
      <c r="L251" s="534"/>
    </row>
    <row r="252" spans="1:12" ht="20.100000000000001" customHeight="1">
      <c r="A252" s="557"/>
      <c r="B252" s="658" t="s">
        <v>520</v>
      </c>
      <c r="C252" s="506"/>
      <c r="D252" s="506"/>
      <c r="E252" s="506"/>
      <c r="F252" s="506"/>
      <c r="G252" s="506"/>
      <c r="H252" s="506"/>
      <c r="I252" s="506"/>
      <c r="J252" s="506"/>
    </row>
    <row r="253" spans="1:12" ht="20.100000000000001" customHeight="1">
      <c r="A253" s="500"/>
      <c r="B253" s="606" t="s">
        <v>706</v>
      </c>
      <c r="C253" s="515"/>
      <c r="D253" s="515"/>
      <c r="E253" s="526"/>
      <c r="F253" s="526"/>
      <c r="G253" s="661"/>
      <c r="H253" s="661"/>
      <c r="I253" s="517"/>
      <c r="J253" s="506"/>
    </row>
    <row r="254" spans="1:12" ht="20.100000000000001" customHeight="1">
      <c r="A254" s="500"/>
      <c r="B254" s="663" t="s">
        <v>699</v>
      </c>
      <c r="C254" s="506"/>
      <c r="D254" s="506"/>
      <c r="E254" s="506"/>
      <c r="F254" s="506"/>
      <c r="G254" s="506"/>
      <c r="H254" s="506"/>
      <c r="I254" s="506"/>
      <c r="J254" s="506"/>
    </row>
    <row r="255" spans="1:12" ht="20.100000000000001" customHeight="1">
      <c r="A255" s="500"/>
      <c r="B255" s="663" t="s">
        <v>700</v>
      </c>
      <c r="C255" s="506"/>
      <c r="D255" s="506"/>
      <c r="E255" s="506"/>
      <c r="F255" s="506"/>
      <c r="G255" s="506"/>
      <c r="H255" s="506"/>
      <c r="I255" s="506"/>
      <c r="J255" s="506"/>
    </row>
    <row r="256" spans="1:12" ht="20.100000000000001" customHeight="1">
      <c r="A256" s="500"/>
      <c r="B256" s="506" t="s">
        <v>622</v>
      </c>
      <c r="C256" s="515">
        <v>9</v>
      </c>
      <c r="D256" s="515" t="s">
        <v>302</v>
      </c>
      <c r="E256" s="526">
        <v>380</v>
      </c>
      <c r="F256" s="526">
        <f>SUM(C256*E256)</f>
        <v>3420</v>
      </c>
      <c r="G256" s="661" t="s">
        <v>95</v>
      </c>
      <c r="H256" s="661" t="s">
        <v>95</v>
      </c>
      <c r="I256" s="517">
        <f>SUM(F256)</f>
        <v>3420</v>
      </c>
      <c r="J256" s="506"/>
    </row>
    <row r="257" spans="1:13" ht="20.100000000000001" customHeight="1">
      <c r="A257" s="515"/>
      <c r="B257" s="506" t="s">
        <v>680</v>
      </c>
      <c r="C257" s="515">
        <v>1</v>
      </c>
      <c r="D257" s="515" t="s">
        <v>113</v>
      </c>
      <c r="E257" s="526">
        <v>780</v>
      </c>
      <c r="F257" s="526">
        <f>SUM(E257*C257)</f>
        <v>780</v>
      </c>
      <c r="G257" s="661" t="s">
        <v>95</v>
      </c>
      <c r="H257" s="661" t="s">
        <v>95</v>
      </c>
      <c r="I257" s="517">
        <f>SUM(F257)</f>
        <v>780</v>
      </c>
      <c r="J257" s="506"/>
    </row>
    <row r="258" spans="1:13" ht="20.100000000000001" customHeight="1">
      <c r="A258" s="515"/>
      <c r="B258" s="506" t="s">
        <v>705</v>
      </c>
      <c r="C258" s="515">
        <v>1</v>
      </c>
      <c r="D258" s="515" t="s">
        <v>113</v>
      </c>
      <c r="E258" s="526">
        <v>1500</v>
      </c>
      <c r="F258" s="526">
        <f>SUM(E258*C258)</f>
        <v>1500</v>
      </c>
      <c r="G258" s="661" t="s">
        <v>95</v>
      </c>
      <c r="H258" s="661" t="s">
        <v>95</v>
      </c>
      <c r="I258" s="517">
        <f>SUM(F258)</f>
        <v>1500</v>
      </c>
      <c r="J258" s="506"/>
    </row>
    <row r="259" spans="1:13" ht="20.100000000000001" customHeight="1">
      <c r="A259" s="515"/>
      <c r="B259" s="663" t="s">
        <v>719</v>
      </c>
      <c r="C259" s="506"/>
      <c r="D259" s="506"/>
      <c r="E259" s="506"/>
      <c r="F259" s="506"/>
      <c r="G259" s="506"/>
      <c r="H259" s="506"/>
      <c r="I259" s="506"/>
      <c r="J259" s="506"/>
    </row>
    <row r="260" spans="1:13" ht="20.100000000000001" customHeight="1">
      <c r="A260" s="506"/>
      <c r="B260" s="506" t="s">
        <v>622</v>
      </c>
      <c r="C260" s="665">
        <v>13</v>
      </c>
      <c r="D260" s="515" t="s">
        <v>302</v>
      </c>
      <c r="E260" s="526">
        <v>485</v>
      </c>
      <c r="F260" s="526">
        <f>SUM(C260*E260)</f>
        <v>6305</v>
      </c>
      <c r="G260" s="571" t="s">
        <v>95</v>
      </c>
      <c r="H260" s="571" t="s">
        <v>95</v>
      </c>
      <c r="I260" s="517">
        <f>SUM(F260)</f>
        <v>6305</v>
      </c>
      <c r="J260" s="542"/>
    </row>
    <row r="261" spans="1:13" ht="20.100000000000001" customHeight="1">
      <c r="A261" s="672"/>
      <c r="B261" s="506" t="s">
        <v>627</v>
      </c>
      <c r="C261" s="665">
        <v>2</v>
      </c>
      <c r="D261" s="515" t="s">
        <v>302</v>
      </c>
      <c r="E261" s="526">
        <v>550</v>
      </c>
      <c r="F261" s="526">
        <f>SUM(C261*E261)</f>
        <v>1100</v>
      </c>
      <c r="G261" s="571" t="s">
        <v>95</v>
      </c>
      <c r="H261" s="571" t="s">
        <v>95</v>
      </c>
      <c r="I261" s="517">
        <f>SUM(F261)</f>
        <v>1100</v>
      </c>
      <c r="J261" s="506"/>
      <c r="M261" s="485" t="s">
        <v>9</v>
      </c>
    </row>
    <row r="262" spans="1:13" ht="20.100000000000001" customHeight="1">
      <c r="A262" s="672"/>
      <c r="B262" s="663" t="s">
        <v>720</v>
      </c>
      <c r="C262" s="506"/>
      <c r="D262" s="506"/>
      <c r="E262" s="506"/>
      <c r="F262" s="506"/>
      <c r="G262" s="506"/>
      <c r="H262" s="506"/>
      <c r="I262" s="506"/>
      <c r="J262" s="506"/>
    </row>
    <row r="263" spans="1:13" ht="20.100000000000001" customHeight="1">
      <c r="A263" s="672"/>
      <c r="B263" s="506" t="s">
        <v>621</v>
      </c>
      <c r="C263" s="665">
        <v>13</v>
      </c>
      <c r="D263" s="515" t="s">
        <v>302</v>
      </c>
      <c r="E263" s="526">
        <v>171</v>
      </c>
      <c r="F263" s="526">
        <f>SUM(C263*E263)</f>
        <v>2223</v>
      </c>
      <c r="G263" s="571" t="s">
        <v>95</v>
      </c>
      <c r="H263" s="571" t="s">
        <v>95</v>
      </c>
      <c r="I263" s="517">
        <f>SUM(F263)</f>
        <v>2223</v>
      </c>
      <c r="J263" s="506"/>
    </row>
    <row r="264" spans="1:13" ht="20.100000000000001" customHeight="1">
      <c r="A264" s="672"/>
      <c r="B264" s="506" t="s">
        <v>622</v>
      </c>
      <c r="C264" s="665">
        <v>2</v>
      </c>
      <c r="D264" s="515" t="s">
        <v>302</v>
      </c>
      <c r="E264" s="526">
        <v>237</v>
      </c>
      <c r="F264" s="526">
        <f>SUM(C264*E264)</f>
        <v>474</v>
      </c>
      <c r="G264" s="571" t="s">
        <v>95</v>
      </c>
      <c r="H264" s="571" t="s">
        <v>95</v>
      </c>
      <c r="I264" s="517">
        <f>SUM(F264)</f>
        <v>474</v>
      </c>
      <c r="J264" s="506"/>
    </row>
    <row r="265" spans="1:13" ht="20.100000000000001" customHeight="1">
      <c r="A265" s="672"/>
      <c r="B265" s="663" t="s">
        <v>702</v>
      </c>
      <c r="C265" s="506"/>
      <c r="D265" s="506"/>
      <c r="E265" s="506"/>
      <c r="F265" s="506"/>
      <c r="G265" s="506"/>
      <c r="H265" s="506"/>
      <c r="I265" s="506"/>
      <c r="J265" s="506"/>
    </row>
    <row r="266" spans="1:13" ht="20.100000000000001" customHeight="1">
      <c r="A266" s="672"/>
      <c r="B266" s="506" t="s">
        <v>622</v>
      </c>
      <c r="C266" s="515">
        <v>3</v>
      </c>
      <c r="D266" s="515" t="s">
        <v>113</v>
      </c>
      <c r="E266" s="526">
        <v>350</v>
      </c>
      <c r="F266" s="526">
        <f>SUM(E266*C266)</f>
        <v>1050</v>
      </c>
      <c r="G266" s="526">
        <v>100</v>
      </c>
      <c r="H266" s="526">
        <f>SUM(G266*C266)</f>
        <v>300</v>
      </c>
      <c r="I266" s="517">
        <f>SUM(H266+F266)</f>
        <v>1350</v>
      </c>
      <c r="J266" s="506"/>
    </row>
    <row r="267" spans="1:13" ht="20.100000000000001" customHeight="1">
      <c r="A267" s="672"/>
      <c r="B267" s="506" t="s">
        <v>680</v>
      </c>
      <c r="C267" s="515">
        <v>3</v>
      </c>
      <c r="D267" s="515" t="s">
        <v>113</v>
      </c>
      <c r="E267" s="526">
        <v>620</v>
      </c>
      <c r="F267" s="526">
        <f>SUM(E267*C267)</f>
        <v>1860</v>
      </c>
      <c r="G267" s="526">
        <v>200</v>
      </c>
      <c r="H267" s="526">
        <f>SUM(G267*C267)</f>
        <v>600</v>
      </c>
      <c r="I267" s="517">
        <f>SUM(H267+F267)</f>
        <v>2460</v>
      </c>
      <c r="J267" s="506"/>
    </row>
    <row r="268" spans="1:13" ht="20.100000000000001" customHeight="1">
      <c r="A268" s="557"/>
      <c r="B268" s="506" t="s">
        <v>705</v>
      </c>
      <c r="C268" s="515">
        <v>2</v>
      </c>
      <c r="D268" s="515" t="s">
        <v>113</v>
      </c>
      <c r="E268" s="526">
        <v>1360</v>
      </c>
      <c r="F268" s="526">
        <f>SUM(E268*C268)</f>
        <v>2720</v>
      </c>
      <c r="G268" s="526">
        <v>300</v>
      </c>
      <c r="H268" s="526">
        <f>SUM(G268*C268)</f>
        <v>600</v>
      </c>
      <c r="I268" s="517">
        <f>SUM(H268+F268)</f>
        <v>3320</v>
      </c>
      <c r="J268" s="506"/>
    </row>
    <row r="269" spans="1:13" ht="20.100000000000001" customHeight="1">
      <c r="A269" s="557"/>
      <c r="B269" s="663"/>
      <c r="C269" s="613"/>
      <c r="D269" s="613"/>
      <c r="E269" s="613"/>
      <c r="F269" s="613"/>
      <c r="G269" s="613"/>
      <c r="H269" s="613"/>
      <c r="I269" s="613"/>
      <c r="J269" s="506"/>
    </row>
    <row r="270" spans="1:13" ht="20.100000000000001" customHeight="1">
      <c r="A270" s="557"/>
      <c r="B270" s="663"/>
      <c r="C270" s="613"/>
      <c r="D270" s="613"/>
      <c r="E270" s="613"/>
      <c r="F270" s="613"/>
      <c r="G270" s="613"/>
      <c r="H270" s="613"/>
      <c r="I270" s="679"/>
      <c r="J270" s="506"/>
    </row>
    <row r="271" spans="1:13" ht="20.100000000000001" customHeight="1">
      <c r="A271" s="506"/>
      <c r="B271" s="506"/>
      <c r="C271" s="515"/>
      <c r="D271" s="515"/>
      <c r="E271" s="569"/>
      <c r="F271" s="569"/>
      <c r="G271" s="661"/>
      <c r="H271" s="661"/>
      <c r="I271" s="517"/>
      <c r="J271" s="506"/>
    </row>
    <row r="272" spans="1:13" ht="20.100000000000001" customHeight="1">
      <c r="A272" s="554"/>
      <c r="B272" s="528" t="s">
        <v>18</v>
      </c>
      <c r="C272" s="529"/>
      <c r="D272" s="528"/>
      <c r="E272" s="530"/>
      <c r="F272" s="662">
        <f>SUM(F253:F271)</f>
        <v>21432</v>
      </c>
      <c r="G272" s="532"/>
      <c r="H272" s="662">
        <f>SUM(H252:H269)</f>
        <v>1500</v>
      </c>
      <c r="I272" s="533"/>
      <c r="J272" s="506"/>
      <c r="K272" s="572">
        <f>+H272+F272</f>
        <v>22932</v>
      </c>
    </row>
    <row r="273" spans="1:12" ht="20.100000000000001" customHeight="1">
      <c r="A273" s="554"/>
      <c r="B273" s="500" t="s">
        <v>53</v>
      </c>
      <c r="C273" s="529"/>
      <c r="D273" s="528"/>
      <c r="E273" s="530"/>
      <c r="F273" s="536"/>
      <c r="G273" s="532"/>
      <c r="H273" s="558"/>
      <c r="I273" s="592">
        <f>SUM(I253:I269)</f>
        <v>22932</v>
      </c>
      <c r="J273" s="506"/>
      <c r="L273" s="534">
        <f>+I273+G273</f>
        <v>22932</v>
      </c>
    </row>
    <row r="274" spans="1:12" ht="20.100000000000001" customHeight="1">
      <c r="A274" s="557"/>
      <c r="B274" s="658" t="s">
        <v>519</v>
      </c>
      <c r="C274" s="506"/>
      <c r="D274" s="506"/>
      <c r="E274" s="506"/>
      <c r="F274" s="506"/>
      <c r="G274" s="506"/>
      <c r="H274" s="506"/>
      <c r="I274" s="506"/>
      <c r="J274" s="506"/>
    </row>
    <row r="275" spans="1:12" ht="20.100000000000001" customHeight="1">
      <c r="A275" s="557"/>
      <c r="B275" s="606" t="s">
        <v>706</v>
      </c>
      <c r="C275" s="515"/>
      <c r="D275" s="515"/>
      <c r="E275" s="526"/>
      <c r="F275" s="526"/>
      <c r="G275" s="661"/>
      <c r="H275" s="661"/>
      <c r="I275" s="517"/>
      <c r="J275" s="506"/>
    </row>
    <row r="276" spans="1:12" ht="20.100000000000001" customHeight="1">
      <c r="A276" s="557"/>
      <c r="B276" s="663" t="s">
        <v>721</v>
      </c>
      <c r="C276" s="506"/>
      <c r="D276" s="506"/>
      <c r="E276" s="506"/>
      <c r="F276" s="506"/>
      <c r="G276" s="506"/>
      <c r="H276" s="506"/>
      <c r="I276" s="506"/>
      <c r="J276" s="506"/>
    </row>
    <row r="277" spans="1:12" ht="20.100000000000001" customHeight="1">
      <c r="A277" s="557"/>
      <c r="B277" s="506" t="s">
        <v>722</v>
      </c>
      <c r="C277" s="515"/>
      <c r="D277" s="515"/>
      <c r="E277" s="526"/>
      <c r="F277" s="526"/>
      <c r="G277" s="571"/>
      <c r="H277" s="571"/>
      <c r="I277" s="517"/>
      <c r="J277" s="506"/>
    </row>
    <row r="278" spans="1:12" ht="20.100000000000001" customHeight="1">
      <c r="A278" s="500"/>
      <c r="B278" s="506" t="s">
        <v>723</v>
      </c>
      <c r="C278" s="529">
        <v>1</v>
      </c>
      <c r="D278" s="528" t="s">
        <v>306</v>
      </c>
      <c r="E278" s="536">
        <v>13619</v>
      </c>
      <c r="F278" s="536">
        <f>SUM(C278*E278)</f>
        <v>13619</v>
      </c>
      <c r="G278" s="537" t="s">
        <v>95</v>
      </c>
      <c r="H278" s="537" t="s">
        <v>95</v>
      </c>
      <c r="I278" s="615">
        <f>SUM(F278)</f>
        <v>13619</v>
      </c>
      <c r="J278" s="506"/>
    </row>
    <row r="279" spans="1:12" ht="20.100000000000001" customHeight="1">
      <c r="A279" s="500"/>
      <c r="B279" s="506" t="s">
        <v>724</v>
      </c>
      <c r="C279" s="525">
        <v>1</v>
      </c>
      <c r="D279" s="515" t="s">
        <v>318</v>
      </c>
      <c r="E279" s="526">
        <v>10577</v>
      </c>
      <c r="F279" s="526">
        <f>SUM(E279*C279)</f>
        <v>10577</v>
      </c>
      <c r="G279" s="683" t="s">
        <v>263</v>
      </c>
      <c r="H279" s="684"/>
      <c r="I279" s="517">
        <f>SUM(H279+F279)</f>
        <v>10577</v>
      </c>
      <c r="J279" s="506"/>
      <c r="K279" s="485" t="s">
        <v>9</v>
      </c>
    </row>
    <row r="280" spans="1:12" ht="20.100000000000001" customHeight="1">
      <c r="A280" s="506"/>
      <c r="B280" s="506" t="s">
        <v>722</v>
      </c>
      <c r="C280" s="515"/>
      <c r="D280" s="515"/>
      <c r="E280" s="569"/>
      <c r="F280" s="569"/>
      <c r="G280" s="678"/>
      <c r="H280" s="661"/>
      <c r="I280" s="517"/>
      <c r="J280" s="506"/>
    </row>
    <row r="281" spans="1:12" ht="20.100000000000001" customHeight="1">
      <c r="A281" s="515"/>
      <c r="B281" s="506" t="s">
        <v>725</v>
      </c>
      <c r="C281" s="529">
        <v>1</v>
      </c>
      <c r="D281" s="528" t="s">
        <v>306</v>
      </c>
      <c r="E281" s="536">
        <v>71125</v>
      </c>
      <c r="F281" s="536">
        <f>SUM(C281*E281)</f>
        <v>71125</v>
      </c>
      <c r="G281" s="537" t="s">
        <v>95</v>
      </c>
      <c r="H281" s="537" t="s">
        <v>95</v>
      </c>
      <c r="I281" s="615">
        <f>SUM(F281)</f>
        <v>71125</v>
      </c>
      <c r="J281" s="506"/>
    </row>
    <row r="282" spans="1:12" ht="20.100000000000001" customHeight="1">
      <c r="A282" s="515"/>
      <c r="B282" s="506" t="s">
        <v>724</v>
      </c>
      <c r="C282" s="525">
        <v>1</v>
      </c>
      <c r="D282" s="515" t="s">
        <v>318</v>
      </c>
      <c r="E282" s="526">
        <v>22295</v>
      </c>
      <c r="F282" s="526">
        <f>SUM(E282*C282)</f>
        <v>22295</v>
      </c>
      <c r="G282" s="683" t="s">
        <v>263</v>
      </c>
      <c r="H282" s="684"/>
      <c r="I282" s="517">
        <f>SUM(H282+F282)</f>
        <v>22295</v>
      </c>
      <c r="J282" s="506"/>
    </row>
    <row r="283" spans="1:12" ht="20.100000000000001" customHeight="1">
      <c r="A283" s="515"/>
      <c r="B283" s="663" t="s">
        <v>726</v>
      </c>
      <c r="C283" s="506"/>
      <c r="D283" s="506"/>
      <c r="E283" s="506"/>
      <c r="F283" s="506"/>
      <c r="G283" s="506"/>
      <c r="H283" s="506"/>
      <c r="I283" s="506"/>
      <c r="J283" s="506"/>
    </row>
    <row r="284" spans="1:12" ht="20.100000000000001" customHeight="1">
      <c r="A284" s="515"/>
      <c r="B284" s="506" t="s">
        <v>727</v>
      </c>
      <c r="C284" s="515"/>
      <c r="D284" s="515"/>
      <c r="E284" s="569"/>
      <c r="F284" s="569"/>
      <c r="G284" s="678"/>
      <c r="H284" s="661"/>
      <c r="I284" s="517"/>
      <c r="J284" s="506"/>
    </row>
    <row r="285" spans="1:12" ht="20.100000000000001" customHeight="1">
      <c r="A285" s="515"/>
      <c r="B285" s="506" t="s">
        <v>728</v>
      </c>
      <c r="C285" s="529">
        <v>1</v>
      </c>
      <c r="D285" s="528" t="s">
        <v>306</v>
      </c>
      <c r="E285" s="536">
        <v>5885</v>
      </c>
      <c r="F285" s="536">
        <f>SUM(C285*E285)</f>
        <v>5885</v>
      </c>
      <c r="G285" s="537" t="s">
        <v>95</v>
      </c>
      <c r="H285" s="537" t="s">
        <v>95</v>
      </c>
      <c r="I285" s="615">
        <f>SUM(F285)</f>
        <v>5885</v>
      </c>
      <c r="J285" s="506"/>
    </row>
    <row r="286" spans="1:12" ht="20.100000000000001" customHeight="1">
      <c r="A286" s="515"/>
      <c r="B286" s="506"/>
      <c r="C286" s="515"/>
      <c r="D286" s="515"/>
      <c r="E286" s="526"/>
      <c r="F286" s="526"/>
      <c r="G286" s="526"/>
      <c r="H286" s="526"/>
      <c r="I286" s="517"/>
      <c r="J286" s="506"/>
    </row>
    <row r="287" spans="1:12" ht="20.100000000000001" customHeight="1">
      <c r="A287" s="515"/>
      <c r="B287" s="606"/>
      <c r="C287" s="665"/>
      <c r="D287" s="515"/>
      <c r="E287" s="526"/>
      <c r="F287" s="526"/>
      <c r="G287" s="571"/>
      <c r="H287" s="571"/>
      <c r="I287" s="517"/>
      <c r="J287" s="506"/>
    </row>
    <row r="288" spans="1:12" ht="20.100000000000001" customHeight="1">
      <c r="A288" s="515"/>
      <c r="B288" s="506"/>
      <c r="C288" s="515"/>
      <c r="D288" s="515"/>
      <c r="E288" s="569"/>
      <c r="F288" s="569"/>
      <c r="G288" s="661"/>
      <c r="H288" s="661"/>
      <c r="I288" s="517"/>
      <c r="J288" s="506"/>
    </row>
    <row r="289" spans="1:12" ht="20.100000000000001" customHeight="1">
      <c r="A289" s="515"/>
      <c r="B289" s="506"/>
      <c r="C289" s="515"/>
      <c r="D289" s="515"/>
      <c r="E289" s="569"/>
      <c r="F289" s="569"/>
      <c r="G289" s="661"/>
      <c r="H289" s="661"/>
      <c r="I289" s="517"/>
      <c r="J289" s="506"/>
    </row>
    <row r="290" spans="1:12" ht="20.100000000000001" customHeight="1">
      <c r="A290" s="515"/>
      <c r="B290" s="506"/>
      <c r="C290" s="515"/>
      <c r="D290" s="515"/>
      <c r="E290" s="569"/>
      <c r="F290" s="569"/>
      <c r="G290" s="661"/>
      <c r="H290" s="661"/>
      <c r="I290" s="517"/>
      <c r="J290" s="506"/>
    </row>
    <row r="291" spans="1:12" ht="20.100000000000001" customHeight="1">
      <c r="A291" s="515"/>
      <c r="B291" s="506"/>
      <c r="C291" s="515"/>
      <c r="D291" s="515"/>
      <c r="E291" s="569"/>
      <c r="F291" s="569"/>
      <c r="G291" s="661"/>
      <c r="H291" s="661"/>
      <c r="I291" s="517"/>
      <c r="J291" s="506"/>
    </row>
    <row r="292" spans="1:12" ht="20.100000000000001" customHeight="1">
      <c r="A292" s="515"/>
      <c r="B292" s="506"/>
      <c r="C292" s="515"/>
      <c r="D292" s="515"/>
      <c r="E292" s="569"/>
      <c r="F292" s="569"/>
      <c r="G292" s="661"/>
      <c r="H292" s="661"/>
      <c r="I292" s="517"/>
      <c r="J292" s="506"/>
    </row>
    <row r="293" spans="1:12" ht="20.100000000000001" customHeight="1">
      <c r="A293" s="557"/>
      <c r="B293" s="506"/>
      <c r="C293" s="506"/>
      <c r="D293" s="506"/>
      <c r="E293" s="506"/>
      <c r="F293" s="506"/>
      <c r="G293" s="506"/>
      <c r="H293" s="506"/>
      <c r="I293" s="506"/>
      <c r="J293" s="506"/>
    </row>
    <row r="294" spans="1:12" ht="20.100000000000001" customHeight="1">
      <c r="A294" s="554"/>
      <c r="B294" s="528" t="s">
        <v>18</v>
      </c>
      <c r="C294" s="529"/>
      <c r="D294" s="528"/>
      <c r="E294" s="530"/>
      <c r="F294" s="662">
        <f>SUM(F275:F291)</f>
        <v>123501</v>
      </c>
      <c r="G294" s="532"/>
      <c r="H294" s="662">
        <f>SUM(H274:H291)</f>
        <v>0</v>
      </c>
      <c r="I294" s="533"/>
      <c r="J294" s="506"/>
      <c r="K294" s="572">
        <f>+H294+F294</f>
        <v>123501</v>
      </c>
    </row>
    <row r="295" spans="1:12" ht="20.100000000000001" customHeight="1">
      <c r="A295" s="554"/>
      <c r="B295" s="500" t="s">
        <v>53</v>
      </c>
      <c r="C295" s="529"/>
      <c r="D295" s="528"/>
      <c r="E295" s="530"/>
      <c r="F295" s="536"/>
      <c r="G295" s="532"/>
      <c r="H295" s="558"/>
      <c r="I295" s="592">
        <f>SUM(I275:I294)</f>
        <v>123501</v>
      </c>
      <c r="J295" s="506"/>
      <c r="L295" s="534">
        <f>+I295+G295</f>
        <v>123501</v>
      </c>
    </row>
    <row r="296" spans="1:12" ht="20.100000000000001" customHeight="1">
      <c r="A296" s="557"/>
      <c r="B296" s="658" t="s">
        <v>519</v>
      </c>
      <c r="C296" s="506"/>
      <c r="D296" s="506"/>
      <c r="E296" s="506"/>
      <c r="F296" s="506"/>
      <c r="G296" s="506"/>
      <c r="H296" s="506"/>
      <c r="I296" s="506"/>
      <c r="J296" s="506"/>
    </row>
    <row r="297" spans="1:12" ht="20.100000000000001" customHeight="1">
      <c r="A297" s="557"/>
      <c r="B297" s="606" t="s">
        <v>729</v>
      </c>
      <c r="C297" s="506"/>
      <c r="D297" s="506"/>
      <c r="E297" s="506"/>
      <c r="F297" s="506"/>
      <c r="G297" s="506"/>
      <c r="H297" s="506"/>
      <c r="I297" s="506"/>
      <c r="J297" s="506"/>
    </row>
    <row r="298" spans="1:12" ht="20.100000000000001" customHeight="1">
      <c r="A298" s="557"/>
      <c r="B298" s="606" t="s">
        <v>592</v>
      </c>
      <c r="C298" s="506"/>
      <c r="D298" s="506"/>
      <c r="E298" s="506"/>
      <c r="F298" s="506"/>
      <c r="G298" s="506"/>
      <c r="H298" s="506"/>
      <c r="I298" s="506"/>
      <c r="J298" s="506"/>
      <c r="L298" s="470" t="s">
        <v>9</v>
      </c>
    </row>
    <row r="299" spans="1:12" ht="20.100000000000001" customHeight="1">
      <c r="A299" s="557"/>
      <c r="B299" s="506" t="s">
        <v>621</v>
      </c>
      <c r="C299" s="525">
        <v>74</v>
      </c>
      <c r="D299" s="515" t="s">
        <v>282</v>
      </c>
      <c r="E299" s="526">
        <v>25</v>
      </c>
      <c r="F299" s="526">
        <f>SUM(E299*C299)</f>
        <v>1850</v>
      </c>
      <c r="G299" s="526">
        <v>30</v>
      </c>
      <c r="H299" s="526">
        <f>SUM(G299*C299)</f>
        <v>2220</v>
      </c>
      <c r="I299" s="517">
        <f>SUM(H299+F299)</f>
        <v>4070</v>
      </c>
      <c r="J299" s="506"/>
    </row>
    <row r="300" spans="1:12" ht="20.100000000000001" customHeight="1">
      <c r="A300" s="500"/>
      <c r="B300" s="506" t="s">
        <v>622</v>
      </c>
      <c r="C300" s="525">
        <v>52</v>
      </c>
      <c r="D300" s="515" t="s">
        <v>282</v>
      </c>
      <c r="E300" s="526">
        <v>39</v>
      </c>
      <c r="F300" s="526">
        <f>SUM(E300*C300)</f>
        <v>2028</v>
      </c>
      <c r="G300" s="526">
        <v>40</v>
      </c>
      <c r="H300" s="526">
        <f>SUM(G300*C300)</f>
        <v>2080</v>
      </c>
      <c r="I300" s="517">
        <f>SUM(H300+F300)</f>
        <v>4108</v>
      </c>
      <c r="J300" s="506"/>
    </row>
    <row r="301" spans="1:12" ht="20.100000000000001" customHeight="1">
      <c r="A301" s="500"/>
      <c r="B301" s="506" t="s">
        <v>627</v>
      </c>
      <c r="C301" s="525">
        <v>5</v>
      </c>
      <c r="D301" s="515" t="s">
        <v>282</v>
      </c>
      <c r="E301" s="526">
        <v>61</v>
      </c>
      <c r="F301" s="526">
        <f>SUM(E301*C301)</f>
        <v>305</v>
      </c>
      <c r="G301" s="526">
        <v>50</v>
      </c>
      <c r="H301" s="526">
        <f>SUM(G301*C301)</f>
        <v>250</v>
      </c>
      <c r="I301" s="517">
        <f>SUM(H301+F301)</f>
        <v>555</v>
      </c>
      <c r="J301" s="506"/>
    </row>
    <row r="302" spans="1:12" ht="20.100000000000001" customHeight="1">
      <c r="A302" s="506"/>
      <c r="B302" s="506" t="s">
        <v>704</v>
      </c>
      <c r="C302" s="525">
        <v>13</v>
      </c>
      <c r="D302" s="515" t="s">
        <v>282</v>
      </c>
      <c r="E302" s="526">
        <v>85</v>
      </c>
      <c r="F302" s="526">
        <f>SUM(E302*C302)</f>
        <v>1105</v>
      </c>
      <c r="G302" s="526">
        <v>75</v>
      </c>
      <c r="H302" s="526">
        <f>SUM(G302*C302)</f>
        <v>975</v>
      </c>
      <c r="I302" s="517">
        <f>SUM(H302+F302)</f>
        <v>2080</v>
      </c>
      <c r="J302" s="506"/>
    </row>
    <row r="303" spans="1:12" ht="20.100000000000001" customHeight="1">
      <c r="A303" s="515"/>
      <c r="B303" s="606" t="s">
        <v>681</v>
      </c>
      <c r="C303" s="506"/>
      <c r="D303" s="506"/>
      <c r="E303" s="506"/>
      <c r="F303" s="506"/>
      <c r="G303" s="506"/>
      <c r="H303" s="506"/>
      <c r="I303" s="506"/>
      <c r="J303" s="506"/>
    </row>
    <row r="304" spans="1:12" ht="20.100000000000001" customHeight="1">
      <c r="A304" s="515"/>
      <c r="B304" s="506" t="s">
        <v>708</v>
      </c>
      <c r="C304" s="515">
        <v>1</v>
      </c>
      <c r="D304" s="515" t="s">
        <v>302</v>
      </c>
      <c r="E304" s="569">
        <v>19</v>
      </c>
      <c r="F304" s="569">
        <f t="shared" ref="F304:F311" si="23">SUM(C304*E304)</f>
        <v>19</v>
      </c>
      <c r="G304" s="661" t="s">
        <v>95</v>
      </c>
      <c r="H304" s="661" t="s">
        <v>95</v>
      </c>
      <c r="I304" s="517">
        <f t="shared" ref="I304:I311" si="24">SUM(F304)</f>
        <v>19</v>
      </c>
      <c r="J304" s="506"/>
    </row>
    <row r="305" spans="1:12" ht="20.100000000000001" customHeight="1">
      <c r="A305" s="515"/>
      <c r="B305" s="506" t="s">
        <v>730</v>
      </c>
      <c r="C305" s="515">
        <v>16</v>
      </c>
      <c r="D305" s="515" t="s">
        <v>302</v>
      </c>
      <c r="E305" s="569">
        <v>7</v>
      </c>
      <c r="F305" s="569">
        <f t="shared" si="23"/>
        <v>112</v>
      </c>
      <c r="G305" s="661" t="s">
        <v>95</v>
      </c>
      <c r="H305" s="661" t="s">
        <v>95</v>
      </c>
      <c r="I305" s="517">
        <f t="shared" si="24"/>
        <v>112</v>
      </c>
      <c r="J305" s="506"/>
    </row>
    <row r="306" spans="1:12" ht="20.100000000000001" customHeight="1">
      <c r="A306" s="515"/>
      <c r="B306" s="506" t="s">
        <v>684</v>
      </c>
      <c r="C306" s="515">
        <v>14</v>
      </c>
      <c r="D306" s="515" t="s">
        <v>302</v>
      </c>
      <c r="E306" s="569">
        <v>12</v>
      </c>
      <c r="F306" s="569">
        <f t="shared" si="23"/>
        <v>168</v>
      </c>
      <c r="G306" s="661" t="s">
        <v>95</v>
      </c>
      <c r="H306" s="661" t="s">
        <v>95</v>
      </c>
      <c r="I306" s="517">
        <f t="shared" si="24"/>
        <v>168</v>
      </c>
      <c r="J306" s="506"/>
    </row>
    <row r="307" spans="1:12" ht="20.100000000000001" customHeight="1">
      <c r="A307" s="515"/>
      <c r="B307" s="506" t="s">
        <v>662</v>
      </c>
      <c r="C307" s="515">
        <v>3</v>
      </c>
      <c r="D307" s="515" t="s">
        <v>302</v>
      </c>
      <c r="E307" s="569">
        <v>19</v>
      </c>
      <c r="F307" s="569">
        <f t="shared" si="23"/>
        <v>57</v>
      </c>
      <c r="G307" s="661" t="s">
        <v>95</v>
      </c>
      <c r="H307" s="661" t="s">
        <v>95</v>
      </c>
      <c r="I307" s="517">
        <f t="shared" si="24"/>
        <v>57</v>
      </c>
      <c r="J307" s="506"/>
    </row>
    <row r="308" spans="1:12" ht="20.100000000000001" customHeight="1">
      <c r="A308" s="515"/>
      <c r="B308" s="506" t="s">
        <v>711</v>
      </c>
      <c r="C308" s="515">
        <v>18</v>
      </c>
      <c r="D308" s="515" t="s">
        <v>302</v>
      </c>
      <c r="E308" s="569">
        <v>13</v>
      </c>
      <c r="F308" s="569">
        <f t="shared" si="23"/>
        <v>234</v>
      </c>
      <c r="G308" s="661" t="s">
        <v>95</v>
      </c>
      <c r="H308" s="661" t="s">
        <v>95</v>
      </c>
      <c r="I308" s="517">
        <f t="shared" si="24"/>
        <v>234</v>
      </c>
      <c r="J308" s="506"/>
    </row>
    <row r="309" spans="1:12" ht="20.100000000000001" customHeight="1">
      <c r="A309" s="515"/>
      <c r="B309" s="506" t="s">
        <v>731</v>
      </c>
      <c r="C309" s="515">
        <v>14</v>
      </c>
      <c r="D309" s="515" t="s">
        <v>302</v>
      </c>
      <c r="E309" s="569">
        <v>16</v>
      </c>
      <c r="F309" s="569">
        <f t="shared" si="23"/>
        <v>224</v>
      </c>
      <c r="G309" s="661" t="s">
        <v>95</v>
      </c>
      <c r="H309" s="661" t="s">
        <v>95</v>
      </c>
      <c r="I309" s="517">
        <f t="shared" si="24"/>
        <v>224</v>
      </c>
      <c r="J309" s="506"/>
    </row>
    <row r="310" spans="1:12" ht="20.100000000000001" customHeight="1">
      <c r="A310" s="515"/>
      <c r="B310" s="506" t="s">
        <v>712</v>
      </c>
      <c r="C310" s="515">
        <v>2</v>
      </c>
      <c r="D310" s="515" t="s">
        <v>302</v>
      </c>
      <c r="E310" s="569">
        <v>21</v>
      </c>
      <c r="F310" s="569">
        <f t="shared" si="23"/>
        <v>42</v>
      </c>
      <c r="G310" s="661" t="s">
        <v>95</v>
      </c>
      <c r="H310" s="661" t="s">
        <v>95</v>
      </c>
      <c r="I310" s="517">
        <f t="shared" si="24"/>
        <v>42</v>
      </c>
      <c r="J310" s="506"/>
    </row>
    <row r="311" spans="1:12" ht="20.100000000000001" customHeight="1">
      <c r="A311" s="515"/>
      <c r="B311" s="506" t="s">
        <v>732</v>
      </c>
      <c r="C311" s="515">
        <v>8</v>
      </c>
      <c r="D311" s="515" t="s">
        <v>302</v>
      </c>
      <c r="E311" s="569">
        <v>5</v>
      </c>
      <c r="F311" s="569">
        <f t="shared" si="23"/>
        <v>40</v>
      </c>
      <c r="G311" s="661" t="s">
        <v>95</v>
      </c>
      <c r="H311" s="661" t="s">
        <v>95</v>
      </c>
      <c r="I311" s="517">
        <f t="shared" si="24"/>
        <v>40</v>
      </c>
      <c r="J311" s="506"/>
    </row>
    <row r="312" spans="1:12" ht="20.100000000000001" customHeight="1">
      <c r="A312" s="515"/>
      <c r="B312" s="506"/>
      <c r="C312" s="515"/>
      <c r="D312" s="515"/>
      <c r="E312" s="569"/>
      <c r="F312" s="569"/>
      <c r="G312" s="661"/>
      <c r="H312" s="661"/>
      <c r="I312" s="517"/>
      <c r="J312" s="506"/>
    </row>
    <row r="313" spans="1:12" ht="20.100000000000001" customHeight="1">
      <c r="A313" s="515"/>
      <c r="B313" s="506"/>
      <c r="C313" s="515"/>
      <c r="D313" s="515"/>
      <c r="E313" s="569"/>
      <c r="F313" s="569"/>
      <c r="G313" s="661"/>
      <c r="H313" s="661"/>
      <c r="I313" s="517"/>
      <c r="J313" s="506"/>
    </row>
    <row r="314" spans="1:12" ht="20.100000000000001" customHeight="1">
      <c r="A314" s="515"/>
      <c r="B314" s="506"/>
      <c r="C314" s="515"/>
      <c r="D314" s="515"/>
      <c r="E314" s="569"/>
      <c r="F314" s="569"/>
      <c r="G314" s="661"/>
      <c r="H314" s="661"/>
      <c r="I314" s="517"/>
      <c r="J314" s="506"/>
    </row>
    <row r="315" spans="1:12" ht="20.100000000000001" customHeight="1">
      <c r="A315" s="557"/>
      <c r="B315" s="506"/>
      <c r="C315" s="506"/>
      <c r="D315" s="506"/>
      <c r="E315" s="506"/>
      <c r="F315" s="506"/>
      <c r="G315" s="506"/>
      <c r="H315" s="506"/>
      <c r="I315" s="506"/>
      <c r="J315" s="506"/>
    </row>
    <row r="316" spans="1:12" ht="20.100000000000001" customHeight="1">
      <c r="A316" s="554"/>
      <c r="B316" s="528" t="s">
        <v>18</v>
      </c>
      <c r="C316" s="529"/>
      <c r="D316" s="528"/>
      <c r="E316" s="530"/>
      <c r="F316" s="662">
        <f>SUM(F296:F313)</f>
        <v>6184</v>
      </c>
      <c r="G316" s="532"/>
      <c r="H316" s="662">
        <f>SUM(H298:H315)</f>
        <v>5525</v>
      </c>
      <c r="I316" s="533"/>
      <c r="J316" s="506"/>
      <c r="K316" s="572">
        <f>+H316+F316</f>
        <v>11709</v>
      </c>
    </row>
    <row r="317" spans="1:12" ht="20.100000000000001" customHeight="1">
      <c r="A317" s="554"/>
      <c r="B317" s="500" t="s">
        <v>53</v>
      </c>
      <c r="C317" s="529"/>
      <c r="D317" s="528"/>
      <c r="E317" s="530"/>
      <c r="F317" s="536"/>
      <c r="G317" s="532"/>
      <c r="H317" s="558"/>
      <c r="I317" s="592">
        <f>SUM(I296:I313)</f>
        <v>11709</v>
      </c>
      <c r="J317" s="506"/>
      <c r="L317" s="534">
        <f>+I317+G317</f>
        <v>11709</v>
      </c>
    </row>
    <row r="318" spans="1:12" ht="20.100000000000001" customHeight="1">
      <c r="A318" s="557"/>
      <c r="B318" s="658" t="s">
        <v>519</v>
      </c>
      <c r="C318" s="506"/>
      <c r="D318" s="506"/>
      <c r="E318" s="506"/>
      <c r="F318" s="506"/>
      <c r="G318" s="506"/>
      <c r="H318" s="506"/>
      <c r="I318" s="506"/>
      <c r="J318" s="506"/>
    </row>
    <row r="319" spans="1:12" ht="20.100000000000001" customHeight="1">
      <c r="A319" s="557"/>
      <c r="B319" s="606" t="s">
        <v>733</v>
      </c>
      <c r="C319" s="515"/>
      <c r="D319" s="515"/>
      <c r="E319" s="569"/>
      <c r="F319" s="569"/>
      <c r="G319" s="661"/>
      <c r="H319" s="661"/>
      <c r="I319" s="517"/>
      <c r="J319" s="506"/>
    </row>
    <row r="320" spans="1:12" ht="20.100000000000001" customHeight="1">
      <c r="A320" s="500"/>
      <c r="B320" s="606" t="s">
        <v>681</v>
      </c>
      <c r="C320" s="515"/>
      <c r="D320" s="515"/>
      <c r="E320" s="569"/>
      <c r="F320" s="569"/>
      <c r="G320" s="661"/>
      <c r="H320" s="661"/>
      <c r="I320" s="517"/>
      <c r="J320" s="506"/>
    </row>
    <row r="321" spans="1:12" ht="20.100000000000001" customHeight="1">
      <c r="A321" s="500"/>
      <c r="B321" s="506" t="s">
        <v>734</v>
      </c>
      <c r="C321" s="515">
        <v>15</v>
      </c>
      <c r="D321" s="515" t="s">
        <v>302</v>
      </c>
      <c r="E321" s="569">
        <v>12</v>
      </c>
      <c r="F321" s="569">
        <f t="shared" ref="F321:F324" si="25">SUM(C321*E321)</f>
        <v>180</v>
      </c>
      <c r="G321" s="661" t="s">
        <v>95</v>
      </c>
      <c r="H321" s="661" t="s">
        <v>95</v>
      </c>
      <c r="I321" s="517">
        <f t="shared" ref="I321:I324" si="26">SUM(F321)</f>
        <v>180</v>
      </c>
      <c r="J321" s="506"/>
    </row>
    <row r="322" spans="1:12" ht="20.100000000000001" customHeight="1">
      <c r="A322" s="506"/>
      <c r="B322" s="506" t="s">
        <v>735</v>
      </c>
      <c r="C322" s="515">
        <v>1</v>
      </c>
      <c r="D322" s="515" t="s">
        <v>302</v>
      </c>
      <c r="E322" s="569">
        <v>17</v>
      </c>
      <c r="F322" s="569">
        <f t="shared" si="25"/>
        <v>17</v>
      </c>
      <c r="G322" s="661" t="s">
        <v>95</v>
      </c>
      <c r="H322" s="661" t="s">
        <v>95</v>
      </c>
      <c r="I322" s="517">
        <f t="shared" si="26"/>
        <v>17</v>
      </c>
      <c r="J322" s="506"/>
    </row>
    <row r="323" spans="1:12" ht="20.100000000000001" customHeight="1">
      <c r="A323" s="515"/>
      <c r="B323" s="506" t="s">
        <v>696</v>
      </c>
      <c r="C323" s="515">
        <v>1</v>
      </c>
      <c r="D323" s="515" t="s">
        <v>302</v>
      </c>
      <c r="E323" s="569">
        <v>18</v>
      </c>
      <c r="F323" s="569">
        <f>SUM(C323*E323)</f>
        <v>18</v>
      </c>
      <c r="G323" s="661" t="s">
        <v>95</v>
      </c>
      <c r="H323" s="661" t="s">
        <v>95</v>
      </c>
      <c r="I323" s="517">
        <f>SUM(F323)</f>
        <v>18</v>
      </c>
      <c r="J323" s="506"/>
    </row>
    <row r="324" spans="1:12" ht="20.100000000000001" customHeight="1">
      <c r="A324" s="515"/>
      <c r="B324" s="506" t="s">
        <v>736</v>
      </c>
      <c r="C324" s="515">
        <v>8</v>
      </c>
      <c r="D324" s="515" t="s">
        <v>302</v>
      </c>
      <c r="E324" s="569">
        <v>40</v>
      </c>
      <c r="F324" s="569">
        <f t="shared" si="25"/>
        <v>320</v>
      </c>
      <c r="G324" s="661" t="s">
        <v>95</v>
      </c>
      <c r="H324" s="661" t="s">
        <v>95</v>
      </c>
      <c r="I324" s="517">
        <f t="shared" si="26"/>
        <v>320</v>
      </c>
      <c r="J324" s="506"/>
    </row>
    <row r="325" spans="1:12" ht="20.100000000000001" customHeight="1">
      <c r="A325" s="515"/>
      <c r="B325" s="663" t="s">
        <v>699</v>
      </c>
      <c r="C325" s="506"/>
      <c r="D325" s="506"/>
      <c r="E325" s="506"/>
      <c r="F325" s="506"/>
      <c r="G325" s="506"/>
      <c r="H325" s="506"/>
      <c r="I325" s="506"/>
      <c r="J325" s="506"/>
    </row>
    <row r="326" spans="1:12" ht="20.100000000000001" customHeight="1">
      <c r="A326" s="515"/>
      <c r="B326" s="663" t="s">
        <v>702</v>
      </c>
      <c r="C326" s="506"/>
      <c r="D326" s="506"/>
      <c r="E326" s="506"/>
      <c r="F326" s="506"/>
      <c r="G326" s="506"/>
      <c r="H326" s="506"/>
      <c r="I326" s="506"/>
      <c r="J326" s="506"/>
    </row>
    <row r="327" spans="1:12" ht="20.100000000000001" customHeight="1">
      <c r="A327" s="515"/>
      <c r="B327" s="506" t="s">
        <v>622</v>
      </c>
      <c r="C327" s="515">
        <v>1</v>
      </c>
      <c r="D327" s="515" t="s">
        <v>113</v>
      </c>
      <c r="E327" s="526">
        <v>350</v>
      </c>
      <c r="F327" s="526">
        <f>SUM(E327*C327)</f>
        <v>350</v>
      </c>
      <c r="G327" s="526">
        <v>100</v>
      </c>
      <c r="H327" s="526">
        <f>SUM(G327*C327)</f>
        <v>100</v>
      </c>
      <c r="I327" s="517">
        <f>SUM(H327+F327)</f>
        <v>450</v>
      </c>
      <c r="J327" s="506"/>
    </row>
    <row r="328" spans="1:12" ht="20.100000000000001" customHeight="1">
      <c r="A328" s="515"/>
      <c r="B328" s="506" t="s">
        <v>627</v>
      </c>
      <c r="C328" s="515">
        <v>1</v>
      </c>
      <c r="D328" s="515" t="s">
        <v>113</v>
      </c>
      <c r="E328" s="526">
        <v>395</v>
      </c>
      <c r="F328" s="526">
        <f>SUM(E328*C328)</f>
        <v>395</v>
      </c>
      <c r="G328" s="661" t="s">
        <v>95</v>
      </c>
      <c r="H328" s="661" t="s">
        <v>95</v>
      </c>
      <c r="I328" s="517">
        <f>SUM(F328)</f>
        <v>395</v>
      </c>
      <c r="J328" s="506"/>
      <c r="L328" s="470" t="s">
        <v>9</v>
      </c>
    </row>
    <row r="329" spans="1:12" ht="20.100000000000001" customHeight="1">
      <c r="A329" s="515"/>
      <c r="B329" s="590" t="s">
        <v>589</v>
      </c>
      <c r="C329" s="671">
        <v>1</v>
      </c>
      <c r="D329" s="671" t="s">
        <v>19</v>
      </c>
      <c r="E329" s="520">
        <v>11300</v>
      </c>
      <c r="F329" s="520">
        <f>SUM(E329*C329)</f>
        <v>11300</v>
      </c>
      <c r="G329" s="571" t="s">
        <v>95</v>
      </c>
      <c r="H329" s="571" t="s">
        <v>95</v>
      </c>
      <c r="I329" s="522">
        <f>SUM(F329)</f>
        <v>11300</v>
      </c>
      <c r="J329" s="506"/>
    </row>
    <row r="330" spans="1:12" ht="20.100000000000001" customHeight="1">
      <c r="A330" s="515"/>
      <c r="B330" s="506"/>
      <c r="C330" s="515"/>
      <c r="D330" s="515"/>
      <c r="E330" s="569"/>
      <c r="F330" s="569"/>
      <c r="G330" s="661"/>
      <c r="H330" s="661"/>
      <c r="I330" s="517"/>
      <c r="J330" s="506"/>
    </row>
    <row r="331" spans="1:12" ht="20.100000000000001" customHeight="1">
      <c r="A331" s="515"/>
      <c r="B331" s="514"/>
      <c r="C331" s="515"/>
      <c r="D331" s="515"/>
      <c r="E331" s="526"/>
      <c r="F331" s="526"/>
      <c r="G331" s="526"/>
      <c r="H331" s="526"/>
      <c r="I331" s="517"/>
      <c r="J331" s="506"/>
    </row>
    <row r="332" spans="1:12" ht="20.100000000000001" customHeight="1">
      <c r="A332" s="515"/>
      <c r="B332" s="514"/>
      <c r="C332" s="515"/>
      <c r="D332" s="515"/>
      <c r="E332" s="526"/>
      <c r="F332" s="526"/>
      <c r="G332" s="526"/>
      <c r="H332" s="526"/>
      <c r="I332" s="517"/>
      <c r="J332" s="506"/>
    </row>
    <row r="333" spans="1:12" ht="20.100000000000001" customHeight="1">
      <c r="A333" s="515"/>
      <c r="B333" s="506"/>
      <c r="C333" s="515"/>
      <c r="D333" s="515"/>
      <c r="E333" s="526"/>
      <c r="F333" s="526"/>
      <c r="G333" s="526"/>
      <c r="H333" s="526"/>
      <c r="I333" s="517"/>
      <c r="J333" s="506"/>
    </row>
    <row r="334" spans="1:12" ht="20.100000000000001" customHeight="1">
      <c r="A334" s="515"/>
      <c r="B334" s="506"/>
      <c r="C334" s="515"/>
      <c r="D334" s="515"/>
      <c r="E334" s="526"/>
      <c r="F334" s="526"/>
      <c r="G334" s="564"/>
      <c r="H334" s="680"/>
      <c r="I334" s="517"/>
      <c r="J334" s="506"/>
    </row>
    <row r="335" spans="1:12" ht="20.100000000000001" customHeight="1">
      <c r="A335" s="515"/>
      <c r="B335" s="506"/>
      <c r="C335" s="519"/>
      <c r="D335" s="515"/>
      <c r="E335" s="526"/>
      <c r="F335" s="569" t="s">
        <v>9</v>
      </c>
      <c r="G335" s="681"/>
      <c r="H335" s="682"/>
      <c r="I335" s="517"/>
      <c r="J335" s="506"/>
    </row>
    <row r="336" spans="1:12" ht="20.100000000000001" customHeight="1">
      <c r="A336" s="557"/>
      <c r="B336" s="506"/>
      <c r="C336" s="506"/>
      <c r="D336" s="506"/>
      <c r="E336" s="506"/>
      <c r="F336" s="506"/>
      <c r="G336" s="506"/>
      <c r="H336" s="506"/>
      <c r="I336" s="506"/>
      <c r="J336" s="506"/>
    </row>
    <row r="337" spans="1:13" ht="20.100000000000001" customHeight="1">
      <c r="A337" s="557"/>
      <c r="B337" s="506"/>
      <c r="C337" s="506"/>
      <c r="D337" s="506"/>
      <c r="E337" s="506"/>
      <c r="F337" s="506"/>
      <c r="G337" s="506"/>
      <c r="H337" s="506"/>
      <c r="I337" s="506"/>
      <c r="J337" s="506"/>
    </row>
    <row r="338" spans="1:13" ht="20.100000000000001" customHeight="1">
      <c r="A338" s="554"/>
      <c r="B338" s="528" t="s">
        <v>18</v>
      </c>
      <c r="C338" s="529"/>
      <c r="D338" s="528"/>
      <c r="E338" s="530"/>
      <c r="F338" s="662">
        <f>SUM(F319:F335)</f>
        <v>12580</v>
      </c>
      <c r="G338" s="532"/>
      <c r="H338" s="662">
        <f>SUM(H318:H335)</f>
        <v>100</v>
      </c>
      <c r="I338" s="533"/>
      <c r="J338" s="506"/>
      <c r="K338" s="572">
        <f>+H338+F338</f>
        <v>12680</v>
      </c>
    </row>
    <row r="339" spans="1:13" ht="20.100000000000001" customHeight="1">
      <c r="A339" s="554"/>
      <c r="B339" s="500" t="s">
        <v>53</v>
      </c>
      <c r="C339" s="529"/>
      <c r="D339" s="528"/>
      <c r="E339" s="530"/>
      <c r="F339" s="536"/>
      <c r="G339" s="532"/>
      <c r="H339" s="558"/>
      <c r="I339" s="592">
        <f>SUM(I319:I338)</f>
        <v>12680</v>
      </c>
      <c r="J339" s="506"/>
      <c r="L339" s="534"/>
    </row>
    <row r="340" spans="1:13" ht="20.100000000000001" customHeight="1">
      <c r="A340" s="557"/>
      <c r="B340" s="658" t="s">
        <v>737</v>
      </c>
      <c r="C340" s="506"/>
      <c r="D340" s="506"/>
      <c r="E340" s="506"/>
      <c r="F340" s="506"/>
      <c r="G340" s="506"/>
      <c r="H340" s="506"/>
      <c r="I340" s="506"/>
      <c r="J340" s="506"/>
    </row>
    <row r="341" spans="1:13" ht="20.100000000000001" customHeight="1">
      <c r="A341" s="557"/>
      <c r="B341" s="663" t="s">
        <v>596</v>
      </c>
      <c r="C341" s="506"/>
      <c r="D341" s="506"/>
      <c r="E341" s="506"/>
      <c r="F341" s="506"/>
      <c r="G341" s="506"/>
      <c r="H341" s="506"/>
      <c r="I341" s="506"/>
      <c r="J341" s="506"/>
    </row>
    <row r="342" spans="1:13" ht="20.100000000000001" customHeight="1">
      <c r="A342" s="500"/>
      <c r="B342" s="506" t="s">
        <v>595</v>
      </c>
      <c r="C342" s="525">
        <v>4</v>
      </c>
      <c r="D342" s="515" t="s">
        <v>287</v>
      </c>
      <c r="E342" s="526">
        <v>276</v>
      </c>
      <c r="F342" s="526">
        <f>SUM(E342*C342)</f>
        <v>1104</v>
      </c>
      <c r="G342" s="571" t="s">
        <v>95</v>
      </c>
      <c r="H342" s="571" t="s">
        <v>95</v>
      </c>
      <c r="I342" s="522">
        <f>SUM(F342)</f>
        <v>1104</v>
      </c>
      <c r="J342" s="506"/>
    </row>
    <row r="343" spans="1:13" ht="20.100000000000001" customHeight="1">
      <c r="A343" s="500"/>
      <c r="B343" s="663" t="s">
        <v>597</v>
      </c>
      <c r="C343" s="506"/>
      <c r="D343" s="506"/>
      <c r="E343" s="506"/>
      <c r="F343" s="506"/>
      <c r="G343" s="506"/>
      <c r="H343" s="506"/>
      <c r="I343" s="506"/>
      <c r="J343" s="506"/>
    </row>
    <row r="344" spans="1:13" ht="20.100000000000001" customHeight="1">
      <c r="A344" s="506"/>
      <c r="B344" s="506" t="s">
        <v>738</v>
      </c>
      <c r="C344" s="506"/>
      <c r="D344" s="506"/>
      <c r="E344" s="506"/>
      <c r="F344" s="506"/>
      <c r="G344" s="506"/>
      <c r="H344" s="506"/>
      <c r="I344" s="506"/>
      <c r="J344" s="506"/>
    </row>
    <row r="345" spans="1:13" ht="20.100000000000001" customHeight="1">
      <c r="A345" s="515"/>
      <c r="B345" s="506" t="s">
        <v>739</v>
      </c>
      <c r="C345" s="525">
        <v>99</v>
      </c>
      <c r="D345" s="515" t="s">
        <v>282</v>
      </c>
      <c r="E345" s="526">
        <v>990</v>
      </c>
      <c r="F345" s="526">
        <f>SUM(E345*C345)</f>
        <v>98010</v>
      </c>
      <c r="G345" s="683" t="s">
        <v>263</v>
      </c>
      <c r="H345" s="684"/>
      <c r="I345" s="517">
        <f>SUM(H345+F345)</f>
        <v>98010</v>
      </c>
      <c r="J345" s="506"/>
    </row>
    <row r="346" spans="1:13" ht="20.100000000000001" customHeight="1">
      <c r="A346" s="515"/>
      <c r="B346" s="663" t="s">
        <v>600</v>
      </c>
      <c r="C346" s="506"/>
      <c r="D346" s="506"/>
      <c r="E346" s="506"/>
      <c r="F346" s="506"/>
      <c r="G346" s="506"/>
      <c r="H346" s="506"/>
      <c r="I346" s="506"/>
      <c r="J346" s="506"/>
    </row>
    <row r="347" spans="1:13" ht="20.100000000000001" customHeight="1">
      <c r="A347" s="515"/>
      <c r="B347" s="506" t="s">
        <v>740</v>
      </c>
      <c r="C347" s="506"/>
      <c r="D347" s="506"/>
      <c r="E347" s="506"/>
      <c r="F347" s="506"/>
      <c r="G347" s="506"/>
      <c r="H347" s="506"/>
      <c r="I347" s="506"/>
      <c r="J347" s="506"/>
    </row>
    <row r="348" spans="1:13" ht="20.100000000000001" customHeight="1">
      <c r="A348" s="515"/>
      <c r="B348" s="506" t="s">
        <v>741</v>
      </c>
      <c r="C348" s="525">
        <v>2</v>
      </c>
      <c r="D348" s="515" t="s">
        <v>308</v>
      </c>
      <c r="E348" s="526">
        <v>2200</v>
      </c>
      <c r="F348" s="526">
        <f>SUM(E348*C348)</f>
        <v>4400</v>
      </c>
      <c r="G348" s="683" t="s">
        <v>263</v>
      </c>
      <c r="H348" s="684"/>
      <c r="I348" s="517">
        <f>SUM(H348+F348)</f>
        <v>4400</v>
      </c>
      <c r="J348" s="506"/>
      <c r="M348" s="485" t="s">
        <v>9</v>
      </c>
    </row>
    <row r="349" spans="1:13" ht="20.100000000000001" customHeight="1">
      <c r="A349" s="515"/>
      <c r="B349" s="506" t="s">
        <v>602</v>
      </c>
      <c r="C349" s="525">
        <v>4</v>
      </c>
      <c r="D349" s="515" t="s">
        <v>308</v>
      </c>
      <c r="E349" s="526">
        <v>3300</v>
      </c>
      <c r="F349" s="526">
        <f>SUM(E349*C349)</f>
        <v>13200</v>
      </c>
      <c r="G349" s="683" t="s">
        <v>263</v>
      </c>
      <c r="H349" s="684"/>
      <c r="I349" s="517">
        <f>SUM(H349+F349)</f>
        <v>13200</v>
      </c>
      <c r="J349" s="506"/>
    </row>
    <row r="350" spans="1:13" ht="20.100000000000001" customHeight="1">
      <c r="A350" s="515"/>
      <c r="B350" s="506" t="s">
        <v>605</v>
      </c>
      <c r="C350" s="525">
        <v>1</v>
      </c>
      <c r="D350" s="515" t="s">
        <v>19</v>
      </c>
      <c r="E350" s="526">
        <v>500</v>
      </c>
      <c r="F350" s="526">
        <f>SUM(E350*C350)</f>
        <v>500</v>
      </c>
      <c r="G350" s="683" t="s">
        <v>263</v>
      </c>
      <c r="H350" s="684"/>
      <c r="I350" s="517">
        <f>SUM(H350+F350)</f>
        <v>500</v>
      </c>
      <c r="J350" s="506"/>
    </row>
    <row r="351" spans="1:13" ht="20.100000000000001" customHeight="1">
      <c r="A351" s="515"/>
      <c r="B351" s="506" t="s">
        <v>590</v>
      </c>
      <c r="C351" s="525">
        <v>15</v>
      </c>
      <c r="D351" s="515" t="s">
        <v>94</v>
      </c>
      <c r="E351" s="571" t="s">
        <v>95</v>
      </c>
      <c r="F351" s="571" t="s">
        <v>95</v>
      </c>
      <c r="G351" s="526">
        <v>99</v>
      </c>
      <c r="H351" s="526">
        <f>SUM(G351*C351)</f>
        <v>1485</v>
      </c>
      <c r="I351" s="517">
        <f>SUM(H351)</f>
        <v>1485</v>
      </c>
      <c r="J351" s="506"/>
    </row>
    <row r="352" spans="1:13" ht="20.100000000000001" customHeight="1">
      <c r="A352" s="515"/>
      <c r="B352" s="506" t="s">
        <v>591</v>
      </c>
      <c r="C352" s="525">
        <v>3</v>
      </c>
      <c r="D352" s="515" t="s">
        <v>94</v>
      </c>
      <c r="E352" s="526">
        <v>537</v>
      </c>
      <c r="F352" s="526">
        <f>SUM(E352*C352)</f>
        <v>1611</v>
      </c>
      <c r="G352" s="526">
        <v>91</v>
      </c>
      <c r="H352" s="526">
        <f>SUM(G352*C352)</f>
        <v>273</v>
      </c>
      <c r="I352" s="517">
        <f>SUM(H352+F352)</f>
        <v>1884</v>
      </c>
      <c r="J352" s="506"/>
    </row>
    <row r="353" spans="1:12" ht="20.100000000000001" customHeight="1">
      <c r="A353" s="515"/>
      <c r="B353" s="514"/>
      <c r="C353" s="515"/>
      <c r="D353" s="515"/>
      <c r="E353" s="526"/>
      <c r="F353" s="526"/>
      <c r="G353" s="526"/>
      <c r="H353" s="526"/>
      <c r="I353" s="517"/>
      <c r="J353" s="506"/>
    </row>
    <row r="354" spans="1:12" ht="20.100000000000001" customHeight="1">
      <c r="A354" s="515"/>
      <c r="B354" s="514"/>
      <c r="C354" s="515"/>
      <c r="D354" s="515"/>
      <c r="E354" s="526"/>
      <c r="F354" s="526"/>
      <c r="G354" s="526"/>
      <c r="H354" s="526"/>
      <c r="I354" s="517"/>
      <c r="J354" s="506"/>
    </row>
    <row r="355" spans="1:12" ht="20.100000000000001" customHeight="1">
      <c r="A355" s="515"/>
      <c r="B355" s="514"/>
      <c r="C355" s="515"/>
      <c r="D355" s="515"/>
      <c r="E355" s="526"/>
      <c r="F355" s="526"/>
      <c r="G355" s="526"/>
      <c r="H355" s="526"/>
      <c r="I355" s="517"/>
      <c r="J355" s="506"/>
    </row>
    <row r="356" spans="1:12" ht="20.100000000000001" customHeight="1">
      <c r="A356" s="515"/>
      <c r="B356" s="506"/>
      <c r="C356" s="515"/>
      <c r="D356" s="515"/>
      <c r="E356" s="526"/>
      <c r="F356" s="526"/>
      <c r="G356" s="526"/>
      <c r="H356" s="526"/>
      <c r="I356" s="517"/>
      <c r="J356" s="506"/>
    </row>
    <row r="357" spans="1:12" ht="20.100000000000001" customHeight="1">
      <c r="A357" s="515"/>
      <c r="B357" s="506"/>
      <c r="C357" s="519"/>
      <c r="D357" s="515"/>
      <c r="E357" s="526"/>
      <c r="F357" s="569"/>
      <c r="G357" s="681"/>
      <c r="H357" s="682"/>
      <c r="I357" s="517"/>
      <c r="J357" s="506"/>
    </row>
    <row r="358" spans="1:12" ht="20.100000000000001" customHeight="1">
      <c r="A358" s="557"/>
      <c r="B358" s="506"/>
      <c r="C358" s="506"/>
      <c r="D358" s="506"/>
      <c r="E358" s="506"/>
      <c r="F358" s="506"/>
      <c r="G358" s="506"/>
      <c r="H358" s="506"/>
      <c r="I358" s="506"/>
      <c r="J358" s="506"/>
    </row>
    <row r="359" spans="1:12" ht="20.100000000000001" customHeight="1">
      <c r="A359" s="557"/>
      <c r="B359" s="506"/>
      <c r="C359" s="506"/>
      <c r="D359" s="506"/>
      <c r="E359" s="506"/>
      <c r="F359" s="506"/>
      <c r="G359" s="506"/>
      <c r="H359" s="506"/>
      <c r="I359" s="506"/>
      <c r="J359" s="506"/>
    </row>
    <row r="360" spans="1:12" ht="20.100000000000001" customHeight="1">
      <c r="A360" s="554"/>
      <c r="B360" s="528" t="s">
        <v>18</v>
      </c>
      <c r="C360" s="529"/>
      <c r="D360" s="528"/>
      <c r="E360" s="530"/>
      <c r="F360" s="662">
        <f>SUM(F341:F357)</f>
        <v>118825</v>
      </c>
      <c r="G360" s="532"/>
      <c r="H360" s="662">
        <f>SUM(H340:H357)</f>
        <v>1758</v>
      </c>
      <c r="I360" s="533"/>
      <c r="J360" s="506"/>
      <c r="K360" s="572">
        <f>+H360+F360</f>
        <v>120583</v>
      </c>
    </row>
    <row r="361" spans="1:12" ht="20.100000000000001" customHeight="1">
      <c r="A361" s="554"/>
      <c r="B361" s="500" t="s">
        <v>53</v>
      </c>
      <c r="C361" s="529"/>
      <c r="D361" s="528"/>
      <c r="E361" s="530"/>
      <c r="F361" s="536"/>
      <c r="G361" s="532"/>
      <c r="H361" s="558"/>
      <c r="I361" s="592">
        <f>SUM(I341:I360)</f>
        <v>120583</v>
      </c>
      <c r="J361" s="506"/>
      <c r="L361" s="534"/>
    </row>
    <row r="364" spans="1:12">
      <c r="I364" s="556">
        <f>I361+I339+I317+I295+I273+I251+I229+I207+I185+I163+I141+I119+I97+I75+I53+I30</f>
        <v>700955</v>
      </c>
    </row>
  </sheetData>
  <mergeCells count="17">
    <mergeCell ref="G335:H335"/>
    <mergeCell ref="G279:H279"/>
    <mergeCell ref="G282:H282"/>
    <mergeCell ref="A1:J1"/>
    <mergeCell ref="E6:F6"/>
    <mergeCell ref="G6:H6"/>
    <mergeCell ref="A6:A7"/>
    <mergeCell ref="B6:B7"/>
    <mergeCell ref="C6:C7"/>
    <mergeCell ref="D6:D7"/>
    <mergeCell ref="J6:J7"/>
    <mergeCell ref="G248:H248"/>
    <mergeCell ref="G357:H357"/>
    <mergeCell ref="G345:H345"/>
    <mergeCell ref="G348:H348"/>
    <mergeCell ref="G349:H349"/>
    <mergeCell ref="G350:H350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21" header="0.11811023622047245" footer="0.17"/>
  <pageSetup paperSize="9" orientation="landscape" horizontalDpi="1200" verticalDpi="1200" r:id="rId1"/>
  <headerFooter>
    <oddHeader>&amp;Rแบบ ปร. 4 แผ่นที่ 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47"/>
  <sheetViews>
    <sheetView view="pageBreakPreview" topLeftCell="A38" zoomScale="90" zoomScaleSheetLayoutView="90" workbookViewId="0">
      <selection activeCell="A38" sqref="A1:XFD1048576"/>
    </sheetView>
  </sheetViews>
  <sheetFormatPr defaultRowHeight="18.75"/>
  <cols>
    <col min="1" max="1" width="10.7109375" style="573" customWidth="1"/>
    <col min="2" max="2" width="56.140625" style="485" customWidth="1"/>
    <col min="3" max="3" width="9.28515625" style="485" customWidth="1"/>
    <col min="4" max="4" width="7" style="485" customWidth="1"/>
    <col min="5" max="8" width="11.7109375" style="485" customWidth="1"/>
    <col min="9" max="9" width="13.140625" style="485" customWidth="1"/>
    <col min="10" max="10" width="8.85546875" style="485" customWidth="1"/>
    <col min="11" max="11" width="12" style="485" customWidth="1"/>
    <col min="12" max="12" width="13.85546875" style="470" bestFit="1" customWidth="1"/>
    <col min="13" max="14" width="13.85546875" style="485" bestFit="1" customWidth="1"/>
    <col min="15" max="16384" width="9.140625" style="485"/>
  </cols>
  <sheetData>
    <row r="1" spans="1:14" s="470" customFormat="1">
      <c r="A1" s="469" t="s">
        <v>60</v>
      </c>
      <c r="B1" s="469"/>
      <c r="C1" s="469"/>
      <c r="D1" s="469"/>
      <c r="E1" s="469"/>
      <c r="F1" s="469"/>
      <c r="G1" s="469"/>
      <c r="H1" s="469"/>
      <c r="I1" s="469"/>
      <c r="J1" s="469"/>
    </row>
    <row r="2" spans="1:14" s="475" customFormat="1">
      <c r="A2" s="471" t="s">
        <v>58</v>
      </c>
      <c r="B2" s="472" t="s">
        <v>57</v>
      </c>
      <c r="C2" s="471"/>
      <c r="D2" s="473"/>
      <c r="E2" s="473"/>
      <c r="F2" s="472"/>
      <c r="G2" s="472"/>
      <c r="H2" s="474"/>
      <c r="I2" s="473"/>
      <c r="J2" s="473"/>
    </row>
    <row r="3" spans="1:14" s="470" customFormat="1">
      <c r="A3" s="471" t="s">
        <v>59</v>
      </c>
      <c r="B3" s="472" t="str">
        <f>+'แบบ ปร.6'!B2</f>
        <v xml:space="preserve">งานก่อสร้างอาคารกองบังคับการ กอง รปภ.สพ.ทร.  จำนวน 1 หลัง </v>
      </c>
      <c r="C3" s="474"/>
      <c r="D3" s="472"/>
      <c r="E3" s="476"/>
      <c r="F3" s="474" t="s">
        <v>14</v>
      </c>
      <c r="G3" s="472" t="s">
        <v>767</v>
      </c>
      <c r="H3" s="476"/>
      <c r="I3" s="473"/>
      <c r="J3" s="472"/>
    </row>
    <row r="4" spans="1:14" s="475" customFormat="1">
      <c r="A4" s="471" t="s">
        <v>54</v>
      </c>
      <c r="B4" s="472" t="str">
        <f>+'แบบ ปร.6'!B3</f>
        <v xml:space="preserve"> อ.สัตหีบ  จว.ชลบุรี</v>
      </c>
      <c r="C4" s="472" t="s">
        <v>790</v>
      </c>
      <c r="D4" s="472"/>
      <c r="F4" s="472" t="str">
        <f>+'แบบ ปร.6'!C5</f>
        <v>สพ.ทร.</v>
      </c>
      <c r="G4" s="473"/>
      <c r="H4" s="473"/>
      <c r="I4" s="473"/>
      <c r="J4" s="473"/>
    </row>
    <row r="5" spans="1:14" s="475" customFormat="1" ht="19.5" thickBot="1">
      <c r="A5" s="477"/>
      <c r="B5" s="478"/>
      <c r="C5" s="478"/>
      <c r="D5" s="478"/>
      <c r="E5" s="478"/>
      <c r="F5" s="478"/>
      <c r="G5" s="478"/>
      <c r="H5" s="478"/>
      <c r="I5" s="479"/>
      <c r="J5" s="479"/>
    </row>
    <row r="6" spans="1:14" ht="19.5" thickTop="1">
      <c r="A6" s="480" t="s">
        <v>61</v>
      </c>
      <c r="B6" s="480" t="s">
        <v>1</v>
      </c>
      <c r="C6" s="481" t="s">
        <v>2</v>
      </c>
      <c r="D6" s="480" t="s">
        <v>3</v>
      </c>
      <c r="E6" s="482" t="s">
        <v>44</v>
      </c>
      <c r="F6" s="483"/>
      <c r="G6" s="482" t="s">
        <v>43</v>
      </c>
      <c r="H6" s="483"/>
      <c r="I6" s="484" t="s">
        <v>42</v>
      </c>
      <c r="J6" s="480" t="s">
        <v>8</v>
      </c>
    </row>
    <row r="7" spans="1:14" ht="19.5" thickBot="1">
      <c r="A7" s="486"/>
      <c r="B7" s="486"/>
      <c r="C7" s="487"/>
      <c r="D7" s="486"/>
      <c r="E7" s="488" t="s">
        <v>4</v>
      </c>
      <c r="F7" s="488" t="s">
        <v>5</v>
      </c>
      <c r="G7" s="488" t="s">
        <v>4</v>
      </c>
      <c r="H7" s="489" t="s">
        <v>5</v>
      </c>
      <c r="I7" s="490" t="s">
        <v>52</v>
      </c>
      <c r="J7" s="486"/>
    </row>
    <row r="8" spans="1:14" ht="21" customHeight="1" thickTop="1">
      <c r="A8" s="491"/>
      <c r="B8" s="685" t="s">
        <v>810</v>
      </c>
      <c r="C8" s="628"/>
      <c r="D8" s="498"/>
      <c r="E8" s="629"/>
      <c r="F8" s="629"/>
      <c r="G8" s="629"/>
      <c r="H8" s="630"/>
      <c r="I8" s="484"/>
      <c r="J8" s="498"/>
    </row>
    <row r="9" spans="1:14" ht="21" customHeight="1">
      <c r="A9" s="491"/>
      <c r="B9" s="686" t="s">
        <v>246</v>
      </c>
      <c r="C9" s="628"/>
      <c r="D9" s="484"/>
      <c r="E9" s="629"/>
      <c r="F9" s="629"/>
      <c r="G9" s="629"/>
      <c r="H9" s="630"/>
      <c r="I9" s="687"/>
      <c r="J9" s="498"/>
    </row>
    <row r="10" spans="1:14" s="507" customFormat="1" ht="21" customHeight="1">
      <c r="A10" s="500"/>
      <c r="B10" s="509" t="s">
        <v>231</v>
      </c>
      <c r="C10" s="502">
        <v>15</v>
      </c>
      <c r="D10" s="494" t="s">
        <v>94</v>
      </c>
      <c r="E10" s="510">
        <v>0</v>
      </c>
      <c r="F10" s="510">
        <f>+E10*C10</f>
        <v>0</v>
      </c>
      <c r="G10" s="504">
        <v>99</v>
      </c>
      <c r="H10" s="504">
        <f>+G10*C10</f>
        <v>1485</v>
      </c>
      <c r="I10" s="505">
        <f>+H10+F10</f>
        <v>1485</v>
      </c>
      <c r="J10" s="506"/>
      <c r="K10" s="534"/>
      <c r="L10" s="582"/>
      <c r="M10" s="511"/>
      <c r="N10" s="511"/>
    </row>
    <row r="11" spans="1:14" s="507" customFormat="1" ht="21" customHeight="1">
      <c r="A11" s="500"/>
      <c r="B11" s="509" t="s">
        <v>243</v>
      </c>
      <c r="C11" s="502">
        <v>1</v>
      </c>
      <c r="D11" s="494" t="s">
        <v>94</v>
      </c>
      <c r="E11" s="504">
        <v>537</v>
      </c>
      <c r="F11" s="504">
        <f>+E11*C11</f>
        <v>537</v>
      </c>
      <c r="G11" s="504">
        <v>99</v>
      </c>
      <c r="H11" s="504">
        <f t="shared" ref="H11:H13" si="0">+G11*C11</f>
        <v>99</v>
      </c>
      <c r="I11" s="505">
        <f>+H11+F11</f>
        <v>636</v>
      </c>
      <c r="J11" s="506"/>
      <c r="K11" s="534"/>
      <c r="L11" s="582"/>
      <c r="M11" s="511"/>
      <c r="N11" s="511"/>
    </row>
    <row r="12" spans="1:14" s="507" customFormat="1" ht="21" customHeight="1">
      <c r="A12" s="500"/>
      <c r="B12" s="509" t="s">
        <v>96</v>
      </c>
      <c r="C12" s="512">
        <v>0.5</v>
      </c>
      <c r="D12" s="494" t="s">
        <v>94</v>
      </c>
      <c r="E12" s="504">
        <v>2065</v>
      </c>
      <c r="F12" s="504">
        <f>+E12*C12</f>
        <v>1032.5</v>
      </c>
      <c r="G12" s="504">
        <v>398</v>
      </c>
      <c r="H12" s="504">
        <f t="shared" si="0"/>
        <v>199</v>
      </c>
      <c r="I12" s="505">
        <f>+H12+F12</f>
        <v>1231.5</v>
      </c>
      <c r="J12" s="506"/>
      <c r="K12" s="534"/>
      <c r="L12" s="582"/>
      <c r="M12" s="511"/>
      <c r="N12" s="511"/>
    </row>
    <row r="13" spans="1:14" s="507" customFormat="1" ht="21" customHeight="1">
      <c r="A13" s="500"/>
      <c r="B13" s="509" t="s">
        <v>235</v>
      </c>
      <c r="C13" s="502">
        <v>4</v>
      </c>
      <c r="D13" s="494" t="s">
        <v>94</v>
      </c>
      <c r="E13" s="495">
        <v>2140</v>
      </c>
      <c r="F13" s="504">
        <f>+E13*C13</f>
        <v>8560</v>
      </c>
      <c r="G13" s="504">
        <v>485</v>
      </c>
      <c r="H13" s="504">
        <f t="shared" si="0"/>
        <v>1940</v>
      </c>
      <c r="I13" s="505">
        <f>+H13+F13</f>
        <v>10500</v>
      </c>
      <c r="J13" s="506"/>
      <c r="K13" s="534"/>
      <c r="L13" s="688"/>
      <c r="M13" s="511"/>
      <c r="N13" s="511"/>
    </row>
    <row r="14" spans="1:14" s="507" customFormat="1" ht="21" customHeight="1">
      <c r="A14" s="500"/>
      <c r="B14" s="509" t="s">
        <v>232</v>
      </c>
      <c r="C14" s="502">
        <v>18</v>
      </c>
      <c r="D14" s="494" t="s">
        <v>97</v>
      </c>
      <c r="E14" s="504">
        <v>200</v>
      </c>
      <c r="F14" s="504">
        <f>+E14*C14</f>
        <v>3600</v>
      </c>
      <c r="G14" s="504">
        <v>133</v>
      </c>
      <c r="H14" s="504">
        <f>+G14*C14</f>
        <v>2394</v>
      </c>
      <c r="I14" s="505">
        <f>+H14+F14</f>
        <v>5994</v>
      </c>
      <c r="J14" s="506"/>
      <c r="K14" s="534"/>
      <c r="L14" s="508"/>
    </row>
    <row r="15" spans="1:14" s="507" customFormat="1" ht="21" customHeight="1">
      <c r="A15" s="500"/>
      <c r="B15" s="509" t="s">
        <v>103</v>
      </c>
      <c r="C15" s="512"/>
      <c r="D15" s="494"/>
      <c r="E15" s="504"/>
      <c r="F15" s="504"/>
      <c r="G15" s="504"/>
      <c r="H15" s="504"/>
      <c r="I15" s="505"/>
      <c r="J15" s="506"/>
      <c r="K15" s="534"/>
      <c r="L15" s="508"/>
    </row>
    <row r="16" spans="1:14" s="507" customFormat="1" ht="21" customHeight="1">
      <c r="A16" s="500"/>
      <c r="B16" s="509" t="s">
        <v>244</v>
      </c>
      <c r="C16" s="513">
        <v>0.14499999999999999</v>
      </c>
      <c r="D16" s="494" t="s">
        <v>98</v>
      </c>
      <c r="E16" s="504">
        <v>21307</v>
      </c>
      <c r="F16" s="504">
        <f t="shared" ref="F16:F17" si="1">+E16*C16</f>
        <v>3089.5149999999999</v>
      </c>
      <c r="G16" s="504">
        <v>3300</v>
      </c>
      <c r="H16" s="504">
        <f t="shared" ref="H16:H17" si="2">+G16*C16</f>
        <v>478.49999999999994</v>
      </c>
      <c r="I16" s="505">
        <f t="shared" ref="I16:I17" si="3">+H16+F16</f>
        <v>3568.0149999999999</v>
      </c>
      <c r="J16" s="506"/>
      <c r="L16" s="508"/>
    </row>
    <row r="17" spans="1:14" s="507" customFormat="1" ht="21" customHeight="1">
      <c r="A17" s="500"/>
      <c r="B17" s="509" t="s">
        <v>234</v>
      </c>
      <c r="C17" s="513">
        <v>6.5000000000000002E-2</v>
      </c>
      <c r="D17" s="494" t="s">
        <v>98</v>
      </c>
      <c r="E17" s="504">
        <v>21379</v>
      </c>
      <c r="F17" s="504">
        <f t="shared" si="1"/>
        <v>1389.635</v>
      </c>
      <c r="G17" s="504">
        <v>4100</v>
      </c>
      <c r="H17" s="504">
        <f t="shared" si="2"/>
        <v>266.5</v>
      </c>
      <c r="I17" s="505">
        <f t="shared" si="3"/>
        <v>1656.135</v>
      </c>
      <c r="J17" s="506"/>
      <c r="K17" s="534"/>
      <c r="L17" s="508"/>
    </row>
    <row r="18" spans="1:14" s="507" customFormat="1" ht="21" customHeight="1">
      <c r="A18" s="500"/>
      <c r="B18" s="509" t="s">
        <v>245</v>
      </c>
      <c r="C18" s="512">
        <v>0.02</v>
      </c>
      <c r="D18" s="494" t="s">
        <v>98</v>
      </c>
      <c r="E18" s="504">
        <v>21980</v>
      </c>
      <c r="F18" s="504">
        <f>+E18*C18</f>
        <v>439.6</v>
      </c>
      <c r="G18" s="504">
        <v>4100</v>
      </c>
      <c r="H18" s="504">
        <f t="shared" ref="H18" si="4">+G18*C18</f>
        <v>82</v>
      </c>
      <c r="I18" s="505">
        <f>+H18+F18</f>
        <v>521.6</v>
      </c>
      <c r="J18" s="506"/>
      <c r="K18" s="534"/>
      <c r="L18" s="508"/>
    </row>
    <row r="19" spans="1:14" s="507" customFormat="1" ht="21" customHeight="1">
      <c r="A19" s="500"/>
      <c r="B19" s="514" t="s">
        <v>101</v>
      </c>
      <c r="C19" s="515">
        <v>4</v>
      </c>
      <c r="D19" s="515" t="s">
        <v>100</v>
      </c>
      <c r="E19" s="504">
        <v>47</v>
      </c>
      <c r="F19" s="504">
        <f>+E19*C19</f>
        <v>188</v>
      </c>
      <c r="G19" s="510">
        <v>0</v>
      </c>
      <c r="H19" s="516">
        <f>+G19*C19</f>
        <v>0</v>
      </c>
      <c r="I19" s="517">
        <f>+H19+F19</f>
        <v>188</v>
      </c>
      <c r="J19" s="506"/>
      <c r="K19" s="689"/>
      <c r="L19" s="508"/>
    </row>
    <row r="20" spans="1:14" s="507" customFormat="1" ht="21" customHeight="1">
      <c r="A20" s="500"/>
      <c r="B20" s="514" t="s">
        <v>99</v>
      </c>
      <c r="C20" s="515">
        <v>7</v>
      </c>
      <c r="D20" s="515" t="s">
        <v>100</v>
      </c>
      <c r="E20" s="504">
        <v>31</v>
      </c>
      <c r="F20" s="504">
        <f>+E20*C20</f>
        <v>217</v>
      </c>
      <c r="G20" s="510">
        <v>0</v>
      </c>
      <c r="H20" s="516">
        <f>+G20*C20</f>
        <v>0</v>
      </c>
      <c r="I20" s="517">
        <f>+H20+F20</f>
        <v>217</v>
      </c>
      <c r="J20" s="506"/>
      <c r="K20" s="689"/>
      <c r="L20" s="508"/>
    </row>
    <row r="21" spans="1:14" s="507" customFormat="1" ht="21" customHeight="1">
      <c r="A21" s="500"/>
      <c r="B21" s="518"/>
      <c r="C21" s="525"/>
      <c r="D21" s="515"/>
      <c r="E21" s="526"/>
      <c r="F21" s="526"/>
      <c r="G21" s="521"/>
      <c r="H21" s="521"/>
      <c r="I21" s="527"/>
      <c r="J21" s="506"/>
      <c r="L21" s="508"/>
      <c r="M21" s="507" t="s">
        <v>9</v>
      </c>
    </row>
    <row r="22" spans="1:14" s="507" customFormat="1" ht="21" customHeight="1">
      <c r="A22" s="500"/>
      <c r="B22" s="518"/>
      <c r="C22" s="525"/>
      <c r="D22" s="515"/>
      <c r="E22" s="526"/>
      <c r="F22" s="526"/>
      <c r="G22" s="521"/>
      <c r="H22" s="521"/>
      <c r="I22" s="527"/>
      <c r="J22" s="506"/>
      <c r="L22" s="508"/>
    </row>
    <row r="23" spans="1:14" s="507" customFormat="1" ht="21" customHeight="1">
      <c r="A23" s="500"/>
      <c r="B23" s="518"/>
      <c r="C23" s="525"/>
      <c r="D23" s="515"/>
      <c r="E23" s="526"/>
      <c r="F23" s="526"/>
      <c r="G23" s="521"/>
      <c r="H23" s="521"/>
      <c r="I23" s="527"/>
      <c r="J23" s="506"/>
      <c r="L23" s="508" t="s">
        <v>9</v>
      </c>
    </row>
    <row r="24" spans="1:14" s="507" customFormat="1" ht="21" customHeight="1">
      <c r="A24" s="500"/>
      <c r="B24" s="506"/>
      <c r="C24" s="525"/>
      <c r="D24" s="515"/>
      <c r="E24" s="526"/>
      <c r="F24" s="526"/>
      <c r="G24" s="521"/>
      <c r="H24" s="521"/>
      <c r="I24" s="527"/>
      <c r="J24" s="506"/>
      <c r="L24" s="508"/>
      <c r="M24" s="507" t="s">
        <v>9</v>
      </c>
      <c r="N24" s="507" t="s">
        <v>9</v>
      </c>
    </row>
    <row r="25" spans="1:14" s="507" customFormat="1" ht="21" customHeight="1">
      <c r="A25" s="500"/>
      <c r="B25" s="506"/>
      <c r="C25" s="519"/>
      <c r="D25" s="515"/>
      <c r="E25" s="520"/>
      <c r="F25" s="520"/>
      <c r="G25" s="521"/>
      <c r="H25" s="521"/>
      <c r="I25" s="522"/>
      <c r="J25" s="506"/>
      <c r="L25" s="508"/>
      <c r="M25" s="507" t="s">
        <v>9</v>
      </c>
    </row>
    <row r="26" spans="1:14" s="507" customFormat="1" ht="21" customHeight="1">
      <c r="A26" s="500"/>
      <c r="B26" s="528" t="s">
        <v>18</v>
      </c>
      <c r="C26" s="529"/>
      <c r="D26" s="528"/>
      <c r="E26" s="530"/>
      <c r="F26" s="531">
        <f>SUM(F10:F25)</f>
        <v>19053.249999999996</v>
      </c>
      <c r="G26" s="532"/>
      <c r="H26" s="531">
        <f>SUM(H10:H25)</f>
        <v>6944</v>
      </c>
      <c r="I26" s="533"/>
      <c r="J26" s="506"/>
      <c r="K26" s="534">
        <f>+H26+F26</f>
        <v>25997.249999999996</v>
      </c>
      <c r="L26" s="535"/>
    </row>
    <row r="27" spans="1:14" s="507" customFormat="1" ht="21" customHeight="1">
      <c r="A27" s="500"/>
      <c r="B27" s="500" t="s">
        <v>53</v>
      </c>
      <c r="C27" s="529"/>
      <c r="D27" s="528"/>
      <c r="E27" s="530"/>
      <c r="F27" s="536"/>
      <c r="G27" s="532"/>
      <c r="H27" s="537"/>
      <c r="I27" s="592">
        <f>SUM(I10:I26)</f>
        <v>25997.249999999996</v>
      </c>
      <c r="J27" s="506"/>
      <c r="L27" s="508"/>
    </row>
    <row r="28" spans="1:14" s="507" customFormat="1" ht="21" customHeight="1">
      <c r="A28" s="500"/>
      <c r="B28" s="690" t="s">
        <v>248</v>
      </c>
      <c r="C28" s="529"/>
      <c r="D28" s="528"/>
      <c r="E28" s="530"/>
      <c r="F28" s="536"/>
      <c r="G28" s="537"/>
      <c r="H28" s="537"/>
      <c r="I28" s="593"/>
      <c r="J28" s="506"/>
      <c r="L28" s="508"/>
    </row>
    <row r="29" spans="1:14" ht="21" customHeight="1">
      <c r="A29" s="500"/>
      <c r="B29" s="506" t="s">
        <v>523</v>
      </c>
      <c r="C29" s="515">
        <v>10</v>
      </c>
      <c r="D29" s="515" t="s">
        <v>113</v>
      </c>
      <c r="E29" s="504">
        <v>680</v>
      </c>
      <c r="F29" s="504">
        <f>+E29*C29</f>
        <v>6800</v>
      </c>
      <c r="G29" s="510">
        <v>0</v>
      </c>
      <c r="H29" s="510">
        <f t="shared" ref="H29:H36" si="5">+G29*C29</f>
        <v>0</v>
      </c>
      <c r="I29" s="505">
        <f>+H29+F29</f>
        <v>6800</v>
      </c>
      <c r="J29" s="506"/>
    </row>
    <row r="30" spans="1:14" ht="21" customHeight="1">
      <c r="A30" s="500"/>
      <c r="B30" s="506" t="s">
        <v>527</v>
      </c>
      <c r="C30" s="519"/>
      <c r="D30" s="515"/>
      <c r="E30" s="520"/>
      <c r="F30" s="504"/>
      <c r="G30" s="510"/>
      <c r="H30" s="510"/>
      <c r="I30" s="505"/>
      <c r="J30" s="506"/>
    </row>
    <row r="31" spans="1:14" ht="21" customHeight="1">
      <c r="A31" s="500"/>
      <c r="B31" s="506" t="s">
        <v>808</v>
      </c>
      <c r="C31" s="525">
        <v>410</v>
      </c>
      <c r="D31" s="515" t="s">
        <v>100</v>
      </c>
      <c r="E31" s="520">
        <v>21</v>
      </c>
      <c r="F31" s="504">
        <f t="shared" ref="F31:F33" si="6">+E31*C31</f>
        <v>8610</v>
      </c>
      <c r="G31" s="510">
        <v>0</v>
      </c>
      <c r="H31" s="510">
        <f t="shared" si="5"/>
        <v>0</v>
      </c>
      <c r="I31" s="505">
        <f t="shared" ref="I31:I33" si="7">+H31+F31</f>
        <v>8610</v>
      </c>
      <c r="J31" s="506"/>
      <c r="L31" s="485"/>
    </row>
    <row r="32" spans="1:14" ht="21" customHeight="1">
      <c r="A32" s="500"/>
      <c r="B32" s="506" t="s">
        <v>809</v>
      </c>
      <c r="C32" s="525">
        <v>655</v>
      </c>
      <c r="D32" s="515" t="s">
        <v>100</v>
      </c>
      <c r="E32" s="520">
        <v>21</v>
      </c>
      <c r="F32" s="504">
        <f t="shared" ref="F32" si="8">+E32*C32</f>
        <v>13755</v>
      </c>
      <c r="G32" s="510">
        <v>0</v>
      </c>
      <c r="H32" s="510">
        <f t="shared" si="5"/>
        <v>0</v>
      </c>
      <c r="I32" s="505">
        <f t="shared" ref="I32" si="9">+H32+F32</f>
        <v>13755</v>
      </c>
      <c r="J32" s="506"/>
      <c r="L32" s="485"/>
    </row>
    <row r="33" spans="1:13" ht="21" customHeight="1">
      <c r="A33" s="500"/>
      <c r="B33" s="506" t="s">
        <v>526</v>
      </c>
      <c r="C33" s="519">
        <v>420</v>
      </c>
      <c r="D33" s="515" t="s">
        <v>100</v>
      </c>
      <c r="E33" s="520">
        <v>21</v>
      </c>
      <c r="F33" s="504">
        <f t="shared" si="6"/>
        <v>8820</v>
      </c>
      <c r="G33" s="510">
        <v>0</v>
      </c>
      <c r="H33" s="510">
        <f t="shared" si="5"/>
        <v>0</v>
      </c>
      <c r="I33" s="505">
        <f t="shared" si="7"/>
        <v>8820</v>
      </c>
      <c r="J33" s="506"/>
      <c r="L33" s="485"/>
    </row>
    <row r="34" spans="1:13" ht="21" customHeight="1">
      <c r="A34" s="500"/>
      <c r="B34" s="506" t="s">
        <v>528</v>
      </c>
      <c r="C34" s="644">
        <v>16</v>
      </c>
      <c r="D34" s="494" t="s">
        <v>113</v>
      </c>
      <c r="E34" s="691">
        <v>20</v>
      </c>
      <c r="F34" s="691">
        <f t="shared" ref="F34:F35" si="10">SUM(C34*E34)</f>
        <v>320</v>
      </c>
      <c r="G34" s="692" t="s">
        <v>95</v>
      </c>
      <c r="H34" s="692" t="s">
        <v>95</v>
      </c>
      <c r="I34" s="693">
        <f t="shared" ref="I34:I35" si="11">SUM(F34)</f>
        <v>320</v>
      </c>
      <c r="J34" s="506"/>
      <c r="L34" s="485"/>
    </row>
    <row r="35" spans="1:13" ht="21" customHeight="1">
      <c r="A35" s="500"/>
      <c r="B35" s="506" t="s">
        <v>529</v>
      </c>
      <c r="C35" s="644">
        <v>8</v>
      </c>
      <c r="D35" s="494" t="s">
        <v>113</v>
      </c>
      <c r="E35" s="691">
        <v>1200</v>
      </c>
      <c r="F35" s="691">
        <f t="shared" si="10"/>
        <v>9600</v>
      </c>
      <c r="G35" s="692" t="s">
        <v>95</v>
      </c>
      <c r="H35" s="692" t="s">
        <v>95</v>
      </c>
      <c r="I35" s="693">
        <f t="shared" si="11"/>
        <v>9600</v>
      </c>
      <c r="J35" s="506"/>
      <c r="L35" s="485"/>
    </row>
    <row r="36" spans="1:13" ht="21" customHeight="1">
      <c r="A36" s="500"/>
      <c r="B36" s="506" t="s">
        <v>249</v>
      </c>
      <c r="C36" s="694">
        <f>SUM(C31:C33)</f>
        <v>1485</v>
      </c>
      <c r="D36" s="515" t="s">
        <v>100</v>
      </c>
      <c r="E36" s="510">
        <v>0</v>
      </c>
      <c r="F36" s="510">
        <f>+E36*C36</f>
        <v>0</v>
      </c>
      <c r="G36" s="504">
        <v>10</v>
      </c>
      <c r="H36" s="504">
        <f t="shared" si="5"/>
        <v>14850</v>
      </c>
      <c r="I36" s="505">
        <f>+H36+F36</f>
        <v>14850</v>
      </c>
      <c r="J36" s="506"/>
      <c r="K36" s="695"/>
    </row>
    <row r="37" spans="1:13" ht="21" customHeight="1">
      <c r="A37" s="500"/>
      <c r="B37" s="696" t="s">
        <v>250</v>
      </c>
      <c r="C37" s="525">
        <v>88</v>
      </c>
      <c r="D37" s="515" t="s">
        <v>97</v>
      </c>
      <c r="E37" s="520">
        <v>150</v>
      </c>
      <c r="F37" s="504">
        <f>+E37*C37</f>
        <v>13200</v>
      </c>
      <c r="G37" s="683" t="s">
        <v>247</v>
      </c>
      <c r="H37" s="684"/>
      <c r="I37" s="517">
        <f>+H37+F37</f>
        <v>13200</v>
      </c>
      <c r="J37" s="506"/>
    </row>
    <row r="38" spans="1:13" ht="21" customHeight="1">
      <c r="A38" s="500"/>
      <c r="B38" s="606"/>
      <c r="C38" s="529"/>
      <c r="D38" s="528"/>
      <c r="E38" s="536"/>
      <c r="F38" s="504"/>
      <c r="G38" s="536"/>
      <c r="H38" s="536"/>
      <c r="I38" s="505"/>
      <c r="J38" s="506"/>
    </row>
    <row r="39" spans="1:13" ht="21" customHeight="1">
      <c r="A39" s="500"/>
      <c r="B39" s="697" t="s">
        <v>119</v>
      </c>
      <c r="C39" s="515"/>
      <c r="D39" s="515"/>
      <c r="E39" s="526"/>
      <c r="F39" s="504"/>
      <c r="G39" s="526"/>
      <c r="H39" s="526"/>
      <c r="I39" s="505"/>
      <c r="J39" s="506"/>
      <c r="L39" s="470" t="s">
        <v>9</v>
      </c>
      <c r="M39" s="485" t="s">
        <v>9</v>
      </c>
    </row>
    <row r="40" spans="1:13" ht="21" customHeight="1">
      <c r="A40" s="500"/>
      <c r="B40" s="514" t="s">
        <v>522</v>
      </c>
      <c r="C40" s="515">
        <v>104</v>
      </c>
      <c r="D40" s="515" t="s">
        <v>97</v>
      </c>
      <c r="E40" s="504">
        <v>335</v>
      </c>
      <c r="F40" s="504">
        <f>+E40*C40</f>
        <v>34840</v>
      </c>
      <c r="G40" s="504">
        <v>70</v>
      </c>
      <c r="H40" s="504">
        <f>+G40*C40</f>
        <v>7280</v>
      </c>
      <c r="I40" s="505">
        <f>+H40+F40</f>
        <v>42120</v>
      </c>
      <c r="J40" s="506"/>
    </row>
    <row r="41" spans="1:13" ht="21" customHeight="1">
      <c r="A41" s="500"/>
      <c r="B41" s="514" t="s">
        <v>524</v>
      </c>
      <c r="C41" s="515">
        <v>10.4</v>
      </c>
      <c r="D41" s="515" t="s">
        <v>116</v>
      </c>
      <c r="E41" s="504">
        <v>265</v>
      </c>
      <c r="F41" s="504">
        <f>+E41*C41</f>
        <v>2756</v>
      </c>
      <c r="G41" s="504">
        <v>50</v>
      </c>
      <c r="H41" s="504">
        <f>+G41*C41</f>
        <v>520</v>
      </c>
      <c r="I41" s="505">
        <f>+H41+F41</f>
        <v>3276</v>
      </c>
      <c r="J41" s="506"/>
    </row>
    <row r="42" spans="1:13" ht="21" customHeight="1">
      <c r="A42" s="500"/>
      <c r="B42" s="514" t="s">
        <v>525</v>
      </c>
      <c r="C42" s="515">
        <v>20</v>
      </c>
      <c r="D42" s="515" t="s">
        <v>116</v>
      </c>
      <c r="E42" s="504">
        <v>265</v>
      </c>
      <c r="F42" s="504">
        <f>+E42*C42</f>
        <v>5300</v>
      </c>
      <c r="G42" s="504">
        <v>50</v>
      </c>
      <c r="H42" s="504">
        <f>+G42*C42</f>
        <v>1000</v>
      </c>
      <c r="I42" s="505">
        <f>+H42+F42</f>
        <v>6300</v>
      </c>
      <c r="J42" s="506"/>
      <c r="L42" s="470" t="s">
        <v>9</v>
      </c>
    </row>
    <row r="43" spans="1:13" ht="21" customHeight="1">
      <c r="A43" s="500"/>
      <c r="B43" s="518"/>
      <c r="C43" s="525"/>
      <c r="D43" s="515"/>
      <c r="E43" s="520"/>
      <c r="F43" s="504"/>
      <c r="G43" s="526"/>
      <c r="H43" s="526"/>
      <c r="I43" s="517"/>
      <c r="J43" s="506"/>
    </row>
    <row r="44" spans="1:13" ht="21" customHeight="1">
      <c r="A44" s="554"/>
      <c r="B44" s="514"/>
      <c r="C44" s="529"/>
      <c r="D44" s="528"/>
      <c r="E44" s="521"/>
      <c r="F44" s="521"/>
      <c r="G44" s="526"/>
      <c r="H44" s="526"/>
      <c r="I44" s="517"/>
      <c r="J44" s="506"/>
      <c r="K44" s="556"/>
    </row>
    <row r="45" spans="1:13" ht="21" customHeight="1">
      <c r="A45" s="554"/>
      <c r="B45" s="514"/>
      <c r="C45" s="529"/>
      <c r="D45" s="528"/>
      <c r="E45" s="521"/>
      <c r="F45" s="521"/>
      <c r="G45" s="564"/>
      <c r="H45" s="526"/>
      <c r="I45" s="517"/>
      <c r="J45" s="506"/>
      <c r="K45" s="556"/>
    </row>
    <row r="46" spans="1:13" ht="21" customHeight="1">
      <c r="A46" s="554"/>
      <c r="B46" s="528" t="s">
        <v>18</v>
      </c>
      <c r="C46" s="529"/>
      <c r="D46" s="528"/>
      <c r="E46" s="530"/>
      <c r="F46" s="531">
        <f>SUM(F29:F44)</f>
        <v>104001</v>
      </c>
      <c r="G46" s="532"/>
      <c r="H46" s="531">
        <f>SUM(H29:H44)</f>
        <v>23650</v>
      </c>
      <c r="I46" s="533"/>
      <c r="J46" s="506"/>
      <c r="K46" s="556"/>
    </row>
    <row r="47" spans="1:13" ht="21" customHeight="1">
      <c r="A47" s="557"/>
      <c r="B47" s="500" t="s">
        <v>53</v>
      </c>
      <c r="C47" s="529"/>
      <c r="D47" s="528"/>
      <c r="E47" s="530"/>
      <c r="F47" s="536"/>
      <c r="G47" s="532"/>
      <c r="H47" s="558"/>
      <c r="I47" s="592">
        <f>SUM(I29:I46)</f>
        <v>127651</v>
      </c>
      <c r="J47" s="506"/>
      <c r="K47" s="556">
        <f>+I47+I27</f>
        <v>153648.25</v>
      </c>
    </row>
  </sheetData>
  <mergeCells count="9">
    <mergeCell ref="A1:J1"/>
    <mergeCell ref="E6:F6"/>
    <mergeCell ref="G6:H6"/>
    <mergeCell ref="G37:H37"/>
    <mergeCell ref="A6:A7"/>
    <mergeCell ref="B6:B7"/>
    <mergeCell ref="C6:C7"/>
    <mergeCell ref="D6:D7"/>
    <mergeCell ref="J6:J7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21" header="0.11811023622047245" footer="0.15"/>
  <pageSetup paperSize="9" orientation="landscape" horizontalDpi="1200" verticalDpi="1200" r:id="rId1"/>
  <headerFooter>
    <oddHeader>&amp;Rแบบ ปร. 4 แผ่นที่ 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53"/>
  <sheetViews>
    <sheetView view="pageBreakPreview" topLeftCell="A33" zoomScale="130" zoomScaleSheetLayoutView="130" workbookViewId="0">
      <selection sqref="A1:J45"/>
    </sheetView>
  </sheetViews>
  <sheetFormatPr defaultRowHeight="18"/>
  <cols>
    <col min="1" max="1" width="10.7109375" style="197" customWidth="1"/>
    <col min="2" max="2" width="56.140625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79" bestFit="1" customWidth="1"/>
    <col min="13" max="14" width="13.85546875" style="64" bestFit="1" customWidth="1"/>
    <col min="15" max="16384" width="9.140625" style="64"/>
  </cols>
  <sheetData>
    <row r="1" spans="1:15" s="179" customFormat="1">
      <c r="A1" s="441" t="s">
        <v>60</v>
      </c>
      <c r="B1" s="441"/>
      <c r="C1" s="441"/>
      <c r="D1" s="441"/>
      <c r="E1" s="441"/>
      <c r="F1" s="441"/>
      <c r="G1" s="441"/>
      <c r="H1" s="441"/>
      <c r="I1" s="441"/>
      <c r="J1" s="441"/>
    </row>
    <row r="2" spans="1:15" s="184" customFormat="1">
      <c r="A2" s="180" t="s">
        <v>58</v>
      </c>
      <c r="B2" s="181" t="s">
        <v>57</v>
      </c>
      <c r="C2" s="180"/>
      <c r="D2" s="182"/>
      <c r="E2" s="182"/>
      <c r="F2" s="181"/>
      <c r="G2" s="181"/>
      <c r="H2" s="183"/>
      <c r="I2" s="182"/>
      <c r="J2" s="182"/>
    </row>
    <row r="3" spans="1:15" s="179" customFormat="1">
      <c r="A3" s="180" t="s">
        <v>59</v>
      </c>
      <c r="B3" s="181" t="str">
        <f>+'แบบ ปร.6'!B2</f>
        <v xml:space="preserve">งานก่อสร้างอาคารกองบังคับการ กอง รปภ.สพ.ทร.  จำนวน 1 หลัง </v>
      </c>
      <c r="C3" s="183"/>
      <c r="D3" s="181"/>
      <c r="E3" s="185"/>
      <c r="F3" s="183" t="s">
        <v>14</v>
      </c>
      <c r="G3" s="181" t="str">
        <f>+'โรงจอดรถ '!G3</f>
        <v>62 - 2 - 094</v>
      </c>
      <c r="H3" s="182"/>
      <c r="I3" s="182"/>
      <c r="J3" s="181"/>
    </row>
    <row r="4" spans="1:15" s="184" customFormat="1">
      <c r="A4" s="180" t="s">
        <v>54</v>
      </c>
      <c r="B4" s="181" t="str">
        <f>+'แบบ ปร.6'!B3</f>
        <v xml:space="preserve"> อ.สัตหีบ  จว.ชลบุรี</v>
      </c>
      <c r="C4" s="181" t="s">
        <v>320</v>
      </c>
      <c r="D4" s="181"/>
      <c r="F4" s="181" t="str">
        <f>+'แบบ ปร.6'!C5</f>
        <v>สพ.ทร.</v>
      </c>
      <c r="G4" s="182"/>
      <c r="H4" s="182"/>
      <c r="I4" s="182"/>
      <c r="J4" s="182"/>
    </row>
    <row r="5" spans="1:15" s="184" customFormat="1" ht="18.75" thickBot="1">
      <c r="A5" s="186"/>
      <c r="B5" s="187"/>
      <c r="C5" s="187"/>
      <c r="D5" s="187"/>
      <c r="E5" s="187"/>
      <c r="F5" s="187"/>
      <c r="G5" s="187"/>
      <c r="H5" s="187"/>
      <c r="I5" s="188"/>
      <c r="J5" s="188"/>
    </row>
    <row r="6" spans="1:15" ht="18.75" thickTop="1">
      <c r="A6" s="444" t="s">
        <v>61</v>
      </c>
      <c r="B6" s="444" t="s">
        <v>1</v>
      </c>
      <c r="C6" s="446" t="s">
        <v>2</v>
      </c>
      <c r="D6" s="444" t="s">
        <v>3</v>
      </c>
      <c r="E6" s="442" t="s">
        <v>44</v>
      </c>
      <c r="F6" s="443"/>
      <c r="G6" s="442" t="s">
        <v>43</v>
      </c>
      <c r="H6" s="443"/>
      <c r="I6" s="118" t="s">
        <v>42</v>
      </c>
      <c r="J6" s="444" t="s">
        <v>8</v>
      </c>
    </row>
    <row r="7" spans="1:15" ht="18.75" thickBot="1">
      <c r="A7" s="445"/>
      <c r="B7" s="445"/>
      <c r="C7" s="447"/>
      <c r="D7" s="445"/>
      <c r="E7" s="189" t="s">
        <v>4</v>
      </c>
      <c r="F7" s="189" t="s">
        <v>5</v>
      </c>
      <c r="G7" s="189" t="s">
        <v>4</v>
      </c>
      <c r="H7" s="190" t="s">
        <v>5</v>
      </c>
      <c r="I7" s="191" t="s">
        <v>52</v>
      </c>
      <c r="J7" s="445"/>
    </row>
    <row r="8" spans="1:15" s="70" customFormat="1" ht="18.75" thickTop="1">
      <c r="A8" s="121"/>
      <c r="B8" s="382" t="s">
        <v>530</v>
      </c>
      <c r="C8" s="383"/>
      <c r="D8" s="384"/>
      <c r="E8" s="379"/>
      <c r="F8" s="379"/>
      <c r="G8" s="379"/>
      <c r="H8" s="380"/>
      <c r="I8" s="381"/>
      <c r="J8" s="67"/>
      <c r="K8" s="64"/>
      <c r="L8" s="192"/>
    </row>
    <row r="9" spans="1:15" s="70" customFormat="1">
      <c r="A9" s="121"/>
      <c r="B9" s="107" t="s">
        <v>537</v>
      </c>
      <c r="C9" s="82">
        <v>2830</v>
      </c>
      <c r="D9" s="82" t="s">
        <v>97</v>
      </c>
      <c r="E9" s="114" t="s">
        <v>95</v>
      </c>
      <c r="F9" s="114" t="s">
        <v>95</v>
      </c>
      <c r="G9" s="83">
        <v>10</v>
      </c>
      <c r="H9" s="83">
        <f>SUM(C9*G9)</f>
        <v>28300</v>
      </c>
      <c r="I9" s="205">
        <f>SUM(H9)</f>
        <v>28300</v>
      </c>
      <c r="J9" s="67"/>
      <c r="L9" s="193"/>
      <c r="M9" s="194"/>
      <c r="N9" s="194"/>
    </row>
    <row r="10" spans="1:15" s="70" customFormat="1">
      <c r="A10" s="121"/>
      <c r="B10" s="107" t="s">
        <v>777</v>
      </c>
      <c r="C10" s="82">
        <v>2925</v>
      </c>
      <c r="D10" s="82" t="s">
        <v>94</v>
      </c>
      <c r="E10" s="120">
        <v>200</v>
      </c>
      <c r="F10" s="120">
        <f t="shared" ref="F10" si="0">+E10*C10</f>
        <v>585000</v>
      </c>
      <c r="G10" s="114" t="s">
        <v>95</v>
      </c>
      <c r="H10" s="114" t="s">
        <v>95</v>
      </c>
      <c r="I10" s="78">
        <f>SUM(F10)</f>
        <v>585000</v>
      </c>
      <c r="J10" s="67"/>
      <c r="K10" s="82"/>
      <c r="L10" s="193"/>
      <c r="M10" s="194"/>
      <c r="N10" s="194"/>
    </row>
    <row r="11" spans="1:15" s="70" customFormat="1">
      <c r="A11" s="121"/>
      <c r="B11" s="107" t="s">
        <v>549</v>
      </c>
      <c r="C11" s="82">
        <v>2245</v>
      </c>
      <c r="D11" s="82" t="s">
        <v>97</v>
      </c>
      <c r="E11" s="114" t="s">
        <v>95</v>
      </c>
      <c r="F11" s="114" t="s">
        <v>95</v>
      </c>
      <c r="G11" s="83">
        <v>40</v>
      </c>
      <c r="H11" s="83">
        <f>SUM(C11*G11)</f>
        <v>89800</v>
      </c>
      <c r="I11" s="205">
        <f>SUM(H11)</f>
        <v>89800</v>
      </c>
      <c r="J11" s="67"/>
      <c r="K11" s="195"/>
      <c r="L11" s="193"/>
      <c r="M11" s="194"/>
      <c r="N11" s="194"/>
    </row>
    <row r="12" spans="1:15" s="70" customFormat="1">
      <c r="A12" s="121"/>
      <c r="B12" s="112" t="s">
        <v>531</v>
      </c>
      <c r="C12" s="82">
        <v>460</v>
      </c>
      <c r="D12" s="82" t="s">
        <v>116</v>
      </c>
      <c r="E12" s="77">
        <v>250</v>
      </c>
      <c r="F12" s="83">
        <f>SUM(C12*E12)</f>
        <v>115000</v>
      </c>
      <c r="G12" s="398" t="s">
        <v>532</v>
      </c>
      <c r="H12" s="399" t="s">
        <v>107</v>
      </c>
      <c r="I12" s="205">
        <f>SUM(F12)</f>
        <v>115000</v>
      </c>
      <c r="J12" s="67"/>
      <c r="K12" s="195"/>
      <c r="L12" s="193"/>
      <c r="M12" s="194"/>
      <c r="N12" s="194"/>
    </row>
    <row r="13" spans="1:15" s="70" customFormat="1">
      <c r="A13" s="121"/>
      <c r="B13" s="112" t="s">
        <v>533</v>
      </c>
      <c r="C13" s="82">
        <v>204</v>
      </c>
      <c r="D13" s="82" t="s">
        <v>97</v>
      </c>
      <c r="E13" s="77">
        <v>60</v>
      </c>
      <c r="F13" s="83">
        <f>SUM(C13*E13)</f>
        <v>12240</v>
      </c>
      <c r="G13" s="398" t="s">
        <v>532</v>
      </c>
      <c r="H13" s="399" t="s">
        <v>107</v>
      </c>
      <c r="I13" s="205">
        <f>SUM(F13)</f>
        <v>12240</v>
      </c>
      <c r="J13" s="67"/>
      <c r="K13" s="195"/>
      <c r="L13" s="193"/>
      <c r="M13" s="194"/>
      <c r="N13" s="194"/>
    </row>
    <row r="14" spans="1:15" s="70" customFormat="1">
      <c r="A14" s="121"/>
      <c r="B14" s="112" t="s">
        <v>534</v>
      </c>
      <c r="C14" s="82">
        <v>16</v>
      </c>
      <c r="D14" s="82" t="s">
        <v>113</v>
      </c>
      <c r="E14" s="77">
        <v>150</v>
      </c>
      <c r="F14" s="83">
        <f>SUM(C14*E14)</f>
        <v>2400</v>
      </c>
      <c r="G14" s="398" t="s">
        <v>532</v>
      </c>
      <c r="H14" s="399" t="s">
        <v>107</v>
      </c>
      <c r="I14" s="205">
        <f>SUM(F14)</f>
        <v>2400</v>
      </c>
      <c r="J14" s="67"/>
      <c r="K14" s="195"/>
      <c r="L14" s="193"/>
      <c r="M14" s="194"/>
      <c r="N14" s="194"/>
    </row>
    <row r="15" spans="1:15" s="70" customFormat="1">
      <c r="A15" s="121"/>
      <c r="B15" s="68" t="s">
        <v>535</v>
      </c>
      <c r="C15" s="202">
        <v>84</v>
      </c>
      <c r="D15" s="66" t="s">
        <v>116</v>
      </c>
      <c r="E15" s="77">
        <v>35</v>
      </c>
      <c r="F15" s="83">
        <f>SUM(C15*E15)</f>
        <v>2940</v>
      </c>
      <c r="G15" s="398" t="s">
        <v>532</v>
      </c>
      <c r="H15" s="399" t="s">
        <v>107</v>
      </c>
      <c r="I15" s="205">
        <f>SUM(F15)</f>
        <v>2940</v>
      </c>
      <c r="J15" s="67"/>
      <c r="K15" s="195"/>
      <c r="L15" s="193" t="s">
        <v>9</v>
      </c>
      <c r="M15" s="194"/>
      <c r="N15" s="194"/>
    </row>
    <row r="16" spans="1:15" s="70" customFormat="1">
      <c r="A16" s="121"/>
      <c r="B16" s="68" t="s">
        <v>550</v>
      </c>
      <c r="C16" s="82"/>
      <c r="D16" s="66"/>
      <c r="E16" s="77"/>
      <c r="F16" s="83"/>
      <c r="G16" s="83"/>
      <c r="H16" s="83"/>
      <c r="I16" s="78"/>
      <c r="J16" s="67"/>
      <c r="K16" s="195"/>
      <c r="L16" s="397"/>
      <c r="M16" s="194"/>
      <c r="N16" s="194"/>
      <c r="O16" s="70" t="s">
        <v>9</v>
      </c>
    </row>
    <row r="17" spans="1:17" s="70" customFormat="1">
      <c r="A17" s="121"/>
      <c r="B17" s="400" t="s">
        <v>255</v>
      </c>
      <c r="C17" s="80">
        <v>14</v>
      </c>
      <c r="D17" s="80" t="s">
        <v>94</v>
      </c>
      <c r="E17" s="120">
        <v>537</v>
      </c>
      <c r="F17" s="120">
        <f t="shared" ref="F17:F19" si="1">+E17*C17</f>
        <v>7518</v>
      </c>
      <c r="G17" s="120">
        <v>99</v>
      </c>
      <c r="H17" s="120">
        <f t="shared" ref="H17:H19" si="2">+G17*C17</f>
        <v>1386</v>
      </c>
      <c r="I17" s="78">
        <f t="shared" ref="I17:I19" si="3">+H17+F17</f>
        <v>8904</v>
      </c>
      <c r="J17" s="67"/>
      <c r="L17" s="192" t="s">
        <v>9</v>
      </c>
      <c r="M17" s="70" t="s">
        <v>9</v>
      </c>
    </row>
    <row r="18" spans="1:17" s="70" customFormat="1">
      <c r="A18" s="121"/>
      <c r="B18" s="112" t="s">
        <v>235</v>
      </c>
      <c r="C18" s="109">
        <v>25</v>
      </c>
      <c r="D18" s="110" t="s">
        <v>94</v>
      </c>
      <c r="E18" s="77">
        <v>2140</v>
      </c>
      <c r="F18" s="83">
        <f t="shared" si="1"/>
        <v>53500</v>
      </c>
      <c r="G18" s="83">
        <v>306</v>
      </c>
      <c r="H18" s="83">
        <f t="shared" si="2"/>
        <v>7650</v>
      </c>
      <c r="I18" s="205">
        <f t="shared" si="3"/>
        <v>61150</v>
      </c>
      <c r="J18" s="67"/>
      <c r="L18" s="192" t="s">
        <v>9</v>
      </c>
      <c r="M18" s="70" t="s">
        <v>9</v>
      </c>
      <c r="Q18" s="70" t="s">
        <v>9</v>
      </c>
    </row>
    <row r="19" spans="1:17" s="70" customFormat="1">
      <c r="A19" s="121"/>
      <c r="B19" s="400" t="s">
        <v>256</v>
      </c>
      <c r="C19" s="125">
        <v>265</v>
      </c>
      <c r="D19" s="80" t="s">
        <v>97</v>
      </c>
      <c r="E19" s="120">
        <v>47</v>
      </c>
      <c r="F19" s="83">
        <f t="shared" si="1"/>
        <v>12455</v>
      </c>
      <c r="G19" s="83">
        <v>5</v>
      </c>
      <c r="H19" s="120">
        <f t="shared" si="2"/>
        <v>1325</v>
      </c>
      <c r="I19" s="78">
        <f t="shared" si="3"/>
        <v>13780</v>
      </c>
      <c r="J19" s="67"/>
      <c r="L19" s="192"/>
      <c r="M19" s="70" t="s">
        <v>9</v>
      </c>
    </row>
    <row r="20" spans="1:17" s="70" customFormat="1">
      <c r="A20" s="121"/>
      <c r="B20" s="400" t="s">
        <v>551</v>
      </c>
      <c r="C20" s="125">
        <v>212</v>
      </c>
      <c r="D20" s="80" t="s">
        <v>97</v>
      </c>
      <c r="E20" s="120">
        <v>100</v>
      </c>
      <c r="F20" s="83">
        <f t="shared" ref="F20" si="4">+E20*C20</f>
        <v>21200</v>
      </c>
      <c r="G20" s="83">
        <v>82</v>
      </c>
      <c r="H20" s="120">
        <f t="shared" ref="H20" si="5">+G20*C20</f>
        <v>17384</v>
      </c>
      <c r="I20" s="78">
        <f t="shared" ref="I20" si="6">+H20+F20</f>
        <v>38584</v>
      </c>
      <c r="J20" s="67"/>
      <c r="K20" s="195"/>
      <c r="L20" s="192"/>
    </row>
    <row r="21" spans="1:17" s="84" customFormat="1" ht="20.100000000000001" customHeight="1">
      <c r="A21" s="68"/>
      <c r="B21" s="68" t="s">
        <v>9</v>
      </c>
      <c r="C21" s="82"/>
      <c r="D21" s="66"/>
      <c r="E21" s="77"/>
      <c r="F21" s="83"/>
      <c r="G21" s="83"/>
      <c r="H21" s="83"/>
      <c r="I21" s="78"/>
      <c r="J21" s="68"/>
      <c r="L21" s="84" t="s">
        <v>9</v>
      </c>
    </row>
    <row r="22" spans="1:17" s="70" customFormat="1">
      <c r="A22" s="121"/>
      <c r="B22" s="67" t="s">
        <v>9</v>
      </c>
      <c r="C22" s="80"/>
      <c r="D22" s="80"/>
      <c r="E22" s="77"/>
      <c r="F22" s="83"/>
      <c r="G22" s="83"/>
      <c r="H22" s="83"/>
      <c r="I22" s="78"/>
      <c r="J22" s="67"/>
      <c r="K22" s="195"/>
      <c r="L22" s="192"/>
    </row>
    <row r="23" spans="1:17" s="70" customFormat="1">
      <c r="A23" s="121"/>
      <c r="B23" s="68"/>
      <c r="C23" s="80"/>
      <c r="D23" s="80"/>
      <c r="E23" s="83"/>
      <c r="F23" s="83"/>
      <c r="G23" s="83"/>
      <c r="H23" s="83"/>
      <c r="I23" s="78"/>
      <c r="J23" s="67"/>
      <c r="L23" s="192"/>
    </row>
    <row r="24" spans="1:17" s="70" customFormat="1">
      <c r="A24" s="121"/>
      <c r="B24" s="12"/>
      <c r="C24" s="203"/>
      <c r="D24" s="80"/>
      <c r="E24" s="126"/>
      <c r="F24" s="83"/>
      <c r="G24" s="83"/>
      <c r="H24" s="83"/>
      <c r="I24" s="78"/>
      <c r="J24" s="67"/>
      <c r="L24" s="192"/>
    </row>
    <row r="25" spans="1:17" s="70" customFormat="1">
      <c r="A25" s="121"/>
      <c r="B25" s="66" t="s">
        <v>18</v>
      </c>
      <c r="C25" s="71"/>
      <c r="D25" s="66"/>
      <c r="E25" s="73"/>
      <c r="F25" s="207">
        <f>SUM(F9:F24)</f>
        <v>812253</v>
      </c>
      <c r="G25" s="385"/>
      <c r="H25" s="207">
        <f>SUM(H9:H24)</f>
        <v>145845</v>
      </c>
      <c r="I25" s="124"/>
      <c r="J25" s="67"/>
      <c r="K25" s="195">
        <f>+H25+F25</f>
        <v>958098</v>
      </c>
      <c r="L25" s="196"/>
    </row>
    <row r="26" spans="1:17" s="70" customFormat="1">
      <c r="A26" s="121"/>
      <c r="B26" s="121" t="s">
        <v>53</v>
      </c>
      <c r="C26" s="71"/>
      <c r="D26" s="66"/>
      <c r="E26" s="73"/>
      <c r="F26" s="69"/>
      <c r="G26" s="385"/>
      <c r="H26" s="132"/>
      <c r="I26" s="200">
        <f>SUM(I9:I25)</f>
        <v>958098</v>
      </c>
      <c r="J26" s="67"/>
      <c r="L26" s="192"/>
    </row>
    <row r="27" spans="1:17" s="70" customFormat="1">
      <c r="A27" s="121"/>
      <c r="B27" s="382" t="s">
        <v>538</v>
      </c>
      <c r="C27" s="383"/>
      <c r="D27" s="384"/>
      <c r="E27" s="379"/>
      <c r="F27" s="379"/>
      <c r="G27" s="379"/>
      <c r="H27" s="380"/>
      <c r="I27" s="381"/>
      <c r="J27" s="67"/>
      <c r="K27" s="64" t="s">
        <v>252</v>
      </c>
      <c r="L27" s="192"/>
    </row>
    <row r="28" spans="1:17" s="70" customFormat="1">
      <c r="A28" s="121"/>
      <c r="B28" s="112" t="s">
        <v>536</v>
      </c>
      <c r="C28" s="109">
        <v>1010</v>
      </c>
      <c r="D28" s="110" t="s">
        <v>97</v>
      </c>
      <c r="E28" s="114" t="s">
        <v>95</v>
      </c>
      <c r="F28" s="114" t="s">
        <v>95</v>
      </c>
      <c r="G28" s="401">
        <v>20</v>
      </c>
      <c r="H28" s="83">
        <f>SUM(G28*C28)</f>
        <v>20200</v>
      </c>
      <c r="I28" s="402">
        <f>SUM(H28)</f>
        <v>20200</v>
      </c>
      <c r="J28" s="67"/>
      <c r="K28" s="195"/>
      <c r="L28" s="193"/>
      <c r="M28" s="194"/>
      <c r="N28" s="194"/>
    </row>
    <row r="29" spans="1:17">
      <c r="A29" s="121"/>
      <c r="B29" s="400" t="s">
        <v>253</v>
      </c>
      <c r="C29" s="80">
        <v>243</v>
      </c>
      <c r="D29" s="80" t="s">
        <v>94</v>
      </c>
      <c r="E29" s="120">
        <v>210</v>
      </c>
      <c r="F29" s="120">
        <f t="shared" ref="F29:F35" si="7">+E29*C29</f>
        <v>51030</v>
      </c>
      <c r="G29" s="120">
        <v>99</v>
      </c>
      <c r="H29" s="120">
        <f t="shared" ref="H29:H33" si="8">+G29*C29</f>
        <v>24057</v>
      </c>
      <c r="I29" s="78">
        <f t="shared" ref="I29:I36" si="9">+H29+F29</f>
        <v>75087</v>
      </c>
      <c r="J29" s="67"/>
    </row>
    <row r="30" spans="1:17">
      <c r="A30" s="121"/>
      <c r="B30" s="396" t="s">
        <v>254</v>
      </c>
      <c r="C30" s="125">
        <v>1010</v>
      </c>
      <c r="D30" s="80" t="s">
        <v>97</v>
      </c>
      <c r="E30" s="206">
        <v>0</v>
      </c>
      <c r="F30" s="206">
        <f t="shared" si="7"/>
        <v>0</v>
      </c>
      <c r="G30" s="120">
        <v>20</v>
      </c>
      <c r="H30" s="120">
        <f t="shared" si="8"/>
        <v>20200</v>
      </c>
      <c r="I30" s="78">
        <f t="shared" si="9"/>
        <v>20200</v>
      </c>
      <c r="J30" s="67"/>
    </row>
    <row r="31" spans="1:17" s="70" customFormat="1">
      <c r="A31" s="121"/>
      <c r="B31" s="400" t="s">
        <v>255</v>
      </c>
      <c r="C31" s="80">
        <v>132</v>
      </c>
      <c r="D31" s="80" t="s">
        <v>94</v>
      </c>
      <c r="E31" s="120">
        <v>537</v>
      </c>
      <c r="F31" s="120">
        <f t="shared" si="7"/>
        <v>70884</v>
      </c>
      <c r="G31" s="120">
        <v>99</v>
      </c>
      <c r="H31" s="120">
        <f t="shared" si="8"/>
        <v>13068</v>
      </c>
      <c r="I31" s="78">
        <f t="shared" si="9"/>
        <v>83952</v>
      </c>
      <c r="J31" s="67"/>
      <c r="K31" s="195"/>
      <c r="L31" s="193"/>
      <c r="M31" s="194"/>
      <c r="N31" s="194" t="s">
        <v>9</v>
      </c>
    </row>
    <row r="32" spans="1:17" s="70" customFormat="1">
      <c r="A32" s="121"/>
      <c r="B32" s="112" t="s">
        <v>235</v>
      </c>
      <c r="C32" s="109">
        <v>160</v>
      </c>
      <c r="D32" s="110" t="s">
        <v>94</v>
      </c>
      <c r="E32" s="77">
        <v>2140</v>
      </c>
      <c r="F32" s="83">
        <f t="shared" si="7"/>
        <v>342400</v>
      </c>
      <c r="G32" s="83">
        <v>306</v>
      </c>
      <c r="H32" s="83">
        <f t="shared" si="8"/>
        <v>48960</v>
      </c>
      <c r="I32" s="205">
        <f t="shared" si="9"/>
        <v>391360</v>
      </c>
      <c r="J32" s="67"/>
      <c r="K32" s="195"/>
      <c r="L32" s="397"/>
      <c r="M32" s="194"/>
      <c r="N32" s="194" t="s">
        <v>9</v>
      </c>
    </row>
    <row r="33" spans="1:15" s="70" customFormat="1">
      <c r="A33" s="121"/>
      <c r="B33" s="400" t="s">
        <v>256</v>
      </c>
      <c r="C33" s="125">
        <v>1010</v>
      </c>
      <c r="D33" s="80" t="s">
        <v>97</v>
      </c>
      <c r="E33" s="120">
        <v>47</v>
      </c>
      <c r="F33" s="83">
        <f t="shared" si="7"/>
        <v>47470</v>
      </c>
      <c r="G33" s="83">
        <v>5</v>
      </c>
      <c r="H33" s="120">
        <f t="shared" si="8"/>
        <v>5050</v>
      </c>
      <c r="I33" s="78">
        <f t="shared" si="9"/>
        <v>52520</v>
      </c>
      <c r="J33" s="67"/>
      <c r="K33" s="195"/>
      <c r="L33" s="192"/>
      <c r="M33" s="70" t="s">
        <v>9</v>
      </c>
    </row>
    <row r="34" spans="1:15" s="70" customFormat="1">
      <c r="A34" s="121"/>
      <c r="B34" s="396" t="s">
        <v>257</v>
      </c>
      <c r="C34" s="71">
        <v>285</v>
      </c>
      <c r="D34" s="66" t="s">
        <v>97</v>
      </c>
      <c r="E34" s="69">
        <v>70</v>
      </c>
      <c r="F34" s="83">
        <f t="shared" si="7"/>
        <v>19950</v>
      </c>
      <c r="G34" s="450" t="s">
        <v>122</v>
      </c>
      <c r="H34" s="451"/>
      <c r="I34" s="78">
        <f t="shared" si="9"/>
        <v>19950</v>
      </c>
      <c r="J34" s="67"/>
      <c r="K34" s="195"/>
      <c r="L34" s="192"/>
    </row>
    <row r="35" spans="1:15">
      <c r="A35" s="121"/>
      <c r="B35" s="400" t="s">
        <v>258</v>
      </c>
      <c r="C35" s="71">
        <v>424</v>
      </c>
      <c r="D35" s="80" t="s">
        <v>259</v>
      </c>
      <c r="E35" s="120">
        <v>25</v>
      </c>
      <c r="F35" s="83">
        <f t="shared" si="7"/>
        <v>10600</v>
      </c>
      <c r="G35" s="450" t="s">
        <v>122</v>
      </c>
      <c r="H35" s="451"/>
      <c r="I35" s="78">
        <f t="shared" si="9"/>
        <v>10600</v>
      </c>
      <c r="J35" s="67"/>
    </row>
    <row r="36" spans="1:15">
      <c r="A36" s="121"/>
      <c r="B36" s="68" t="s">
        <v>552</v>
      </c>
      <c r="C36" s="82">
        <v>250</v>
      </c>
      <c r="D36" s="66" t="s">
        <v>116</v>
      </c>
      <c r="E36" s="77">
        <v>35</v>
      </c>
      <c r="F36" s="83">
        <f>SUM(C36*E36)</f>
        <v>8750</v>
      </c>
      <c r="G36" s="450" t="s">
        <v>122</v>
      </c>
      <c r="H36" s="451"/>
      <c r="I36" s="78">
        <f t="shared" si="9"/>
        <v>8750</v>
      </c>
      <c r="J36" s="67"/>
    </row>
    <row r="37" spans="1:15">
      <c r="A37" s="121"/>
      <c r="B37" s="67"/>
      <c r="C37" s="80"/>
      <c r="D37" s="80"/>
      <c r="E37" s="77"/>
      <c r="F37" s="83"/>
      <c r="G37" s="450"/>
      <c r="H37" s="451"/>
      <c r="I37" s="78"/>
      <c r="J37" s="67"/>
    </row>
    <row r="38" spans="1:15">
      <c r="A38" s="121"/>
      <c r="B38" s="67"/>
      <c r="C38" s="80"/>
      <c r="D38" s="80"/>
      <c r="E38" s="120"/>
      <c r="F38" s="120"/>
      <c r="G38" s="120"/>
      <c r="H38" s="120"/>
      <c r="I38" s="85"/>
      <c r="J38" s="67"/>
      <c r="O38" s="64" t="s">
        <v>9</v>
      </c>
    </row>
    <row r="39" spans="1:15">
      <c r="A39" s="121"/>
      <c r="B39" s="12"/>
      <c r="C39" s="403"/>
      <c r="D39" s="80"/>
      <c r="E39" s="120"/>
      <c r="F39" s="120"/>
      <c r="G39" s="120"/>
      <c r="H39" s="120"/>
      <c r="I39" s="85"/>
      <c r="J39" s="67"/>
    </row>
    <row r="40" spans="1:15" s="70" customFormat="1">
      <c r="A40" s="121"/>
      <c r="B40" s="67"/>
      <c r="C40" s="202"/>
      <c r="D40" s="80"/>
      <c r="E40" s="120"/>
      <c r="F40" s="120"/>
      <c r="G40" s="128"/>
      <c r="H40" s="128"/>
      <c r="I40" s="78"/>
      <c r="J40" s="67"/>
      <c r="L40" s="192"/>
    </row>
    <row r="41" spans="1:15" s="70" customFormat="1">
      <c r="A41" s="130"/>
      <c r="B41" s="68"/>
      <c r="C41" s="71"/>
      <c r="D41" s="66"/>
      <c r="E41" s="73"/>
      <c r="F41" s="69"/>
      <c r="G41" s="128"/>
      <c r="H41" s="128"/>
      <c r="I41" s="124"/>
      <c r="J41" s="67"/>
      <c r="L41" s="192"/>
    </row>
    <row r="42" spans="1:15">
      <c r="A42" s="130"/>
      <c r="B42" s="68"/>
      <c r="C42" s="71"/>
      <c r="D42" s="66"/>
      <c r="E42" s="198"/>
      <c r="F42" s="198"/>
      <c r="G42" s="120"/>
      <c r="H42" s="120"/>
      <c r="I42" s="78"/>
      <c r="J42" s="67"/>
      <c r="K42" s="72"/>
    </row>
    <row r="43" spans="1:15">
      <c r="A43" s="130"/>
      <c r="B43" s="68"/>
      <c r="C43" s="71"/>
      <c r="D43" s="66"/>
      <c r="E43" s="198"/>
      <c r="F43" s="198"/>
      <c r="G43" s="134"/>
      <c r="H43" s="120"/>
      <c r="I43" s="78"/>
      <c r="J43" s="67"/>
      <c r="K43" s="72"/>
    </row>
    <row r="44" spans="1:15">
      <c r="A44" s="130"/>
      <c r="B44" s="66" t="s">
        <v>18</v>
      </c>
      <c r="C44" s="71"/>
      <c r="D44" s="66"/>
      <c r="E44" s="73"/>
      <c r="F44" s="207">
        <f>SUM(F27:F42)</f>
        <v>551084</v>
      </c>
      <c r="G44" s="385"/>
      <c r="H44" s="207">
        <f>SUM(H27:H42)</f>
        <v>131535</v>
      </c>
      <c r="I44" s="124"/>
      <c r="J44" s="67"/>
      <c r="K44" s="72">
        <f>+H44+F44</f>
        <v>682619</v>
      </c>
    </row>
    <row r="45" spans="1:15">
      <c r="A45" s="86"/>
      <c r="B45" s="121" t="s">
        <v>53</v>
      </c>
      <c r="C45" s="71"/>
      <c r="D45" s="66"/>
      <c r="E45" s="73"/>
      <c r="F45" s="69"/>
      <c r="G45" s="385"/>
      <c r="H45" s="386"/>
      <c r="I45" s="200">
        <f>SUM(I27:I44)</f>
        <v>682619</v>
      </c>
      <c r="J45" s="67"/>
      <c r="K45" s="72">
        <f>+I45+I26</f>
        <v>1640717</v>
      </c>
    </row>
    <row r="49" spans="2:9">
      <c r="B49" s="400" t="s">
        <v>251</v>
      </c>
    </row>
    <row r="51" spans="2:9">
      <c r="B51" s="68" t="s">
        <v>260</v>
      </c>
      <c r="I51" s="64" t="s">
        <v>9</v>
      </c>
    </row>
    <row r="52" spans="2:9">
      <c r="B52" s="67" t="s">
        <v>261</v>
      </c>
    </row>
    <row r="53" spans="2:9">
      <c r="F53" s="64" t="s">
        <v>9</v>
      </c>
    </row>
  </sheetData>
  <mergeCells count="12">
    <mergeCell ref="G37:H37"/>
    <mergeCell ref="G34:H34"/>
    <mergeCell ref="G35:H35"/>
    <mergeCell ref="G36:H36"/>
    <mergeCell ref="A1:J1"/>
    <mergeCell ref="E6:F6"/>
    <mergeCell ref="G6:H6"/>
    <mergeCell ref="A6:A7"/>
    <mergeCell ref="B6:B7"/>
    <mergeCell ref="C6:C7"/>
    <mergeCell ref="D6:D7"/>
    <mergeCell ref="J6:J7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43307086614173229" header="0.11811023622047245" footer="0.31496062992125984"/>
  <pageSetup paperSize="9" orientation="landscape" horizontalDpi="4294967293" verticalDpi="1200" r:id="rId1"/>
  <headerFooter>
    <oddHeader>&amp;Rแบบ ปร. 4 แผ่นที่ 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117"/>
  <sheetViews>
    <sheetView view="pageBreakPreview" topLeftCell="A83" zoomScale="90" zoomScaleSheetLayoutView="90" workbookViewId="0">
      <selection sqref="A1:J113"/>
    </sheetView>
  </sheetViews>
  <sheetFormatPr defaultRowHeight="18"/>
  <cols>
    <col min="1" max="1" width="10.7109375" style="197" customWidth="1"/>
    <col min="2" max="2" width="58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79" bestFit="1" customWidth="1"/>
    <col min="13" max="14" width="13.85546875" style="64" bestFit="1" customWidth="1"/>
    <col min="15" max="16384" width="9.140625" style="64"/>
  </cols>
  <sheetData>
    <row r="1" spans="1:14" s="179" customFormat="1">
      <c r="A1" s="441" t="s">
        <v>60</v>
      </c>
      <c r="B1" s="441"/>
      <c r="C1" s="441"/>
      <c r="D1" s="441"/>
      <c r="E1" s="441"/>
      <c r="F1" s="441"/>
      <c r="G1" s="441"/>
      <c r="H1" s="441"/>
      <c r="I1" s="441"/>
      <c r="J1" s="441"/>
    </row>
    <row r="2" spans="1:14" s="184" customFormat="1">
      <c r="A2" s="180" t="s">
        <v>58</v>
      </c>
      <c r="B2" s="181" t="s">
        <v>57</v>
      </c>
      <c r="C2" s="180"/>
      <c r="D2" s="182"/>
      <c r="E2" s="182"/>
      <c r="F2" s="181"/>
      <c r="G2" s="181"/>
      <c r="H2" s="183"/>
      <c r="I2" s="182"/>
      <c r="J2" s="182"/>
    </row>
    <row r="3" spans="1:14" s="179" customFormat="1">
      <c r="A3" s="180" t="s">
        <v>59</v>
      </c>
      <c r="B3" s="181" t="str">
        <f>+'แบบ ปร.6'!B2</f>
        <v xml:space="preserve">งานก่อสร้างอาคารกองบังคับการ กอง รปภ.สพ.ทร.  จำนวน 1 หลัง </v>
      </c>
      <c r="C3" s="183"/>
      <c r="D3" s="181"/>
      <c r="E3" s="185"/>
      <c r="F3" s="183" t="s">
        <v>14</v>
      </c>
      <c r="G3" s="181" t="s">
        <v>768</v>
      </c>
      <c r="H3" s="182"/>
      <c r="I3" s="182"/>
      <c r="J3" s="181"/>
    </row>
    <row r="4" spans="1:14" s="184" customFormat="1">
      <c r="A4" s="180" t="s">
        <v>54</v>
      </c>
      <c r="B4" s="181" t="str">
        <f>+'แบบ ปร.6'!B3</f>
        <v xml:space="preserve"> อ.สัตหีบ  จว.ชลบุรี</v>
      </c>
      <c r="C4" s="181" t="s">
        <v>320</v>
      </c>
      <c r="D4" s="181"/>
      <c r="F4" s="181" t="str">
        <f>+'แบบ ปร.6'!C5</f>
        <v>สพ.ทร.</v>
      </c>
      <c r="G4" s="182"/>
      <c r="H4" s="182"/>
      <c r="I4" s="182"/>
      <c r="J4" s="182"/>
    </row>
    <row r="5" spans="1:14" s="184" customFormat="1" ht="18.75" thickBot="1">
      <c r="A5" s="186"/>
      <c r="B5" s="187"/>
      <c r="C5" s="187"/>
      <c r="D5" s="187"/>
      <c r="E5" s="187"/>
      <c r="F5" s="187"/>
      <c r="G5" s="187"/>
      <c r="H5" s="187"/>
      <c r="I5" s="188"/>
      <c r="J5" s="188"/>
    </row>
    <row r="6" spans="1:14" ht="18.75" thickTop="1">
      <c r="A6" s="384" t="s">
        <v>61</v>
      </c>
      <c r="B6" s="384" t="s">
        <v>1</v>
      </c>
      <c r="C6" s="404" t="s">
        <v>2</v>
      </c>
      <c r="D6" s="405" t="s">
        <v>3</v>
      </c>
      <c r="E6" s="442" t="s">
        <v>44</v>
      </c>
      <c r="F6" s="443"/>
      <c r="G6" s="442" t="s">
        <v>43</v>
      </c>
      <c r="H6" s="443"/>
      <c r="I6" s="118" t="s">
        <v>42</v>
      </c>
      <c r="J6" s="406" t="s">
        <v>8</v>
      </c>
    </row>
    <row r="7" spans="1:14" ht="18.75" thickBot="1">
      <c r="A7" s="394"/>
      <c r="B7" s="407"/>
      <c r="C7" s="408"/>
      <c r="D7" s="407"/>
      <c r="E7" s="189" t="s">
        <v>4</v>
      </c>
      <c r="F7" s="189" t="s">
        <v>5</v>
      </c>
      <c r="G7" s="189" t="s">
        <v>4</v>
      </c>
      <c r="H7" s="190" t="s">
        <v>5</v>
      </c>
      <c r="I7" s="191" t="s">
        <v>52</v>
      </c>
      <c r="J7" s="409"/>
      <c r="L7" s="204"/>
    </row>
    <row r="8" spans="1:14" ht="20.100000000000001" customHeight="1" thickTop="1">
      <c r="A8" s="138"/>
      <c r="B8" s="410" t="s">
        <v>425</v>
      </c>
      <c r="C8" s="67"/>
      <c r="D8" s="67"/>
      <c r="E8" s="411"/>
      <c r="F8" s="411"/>
      <c r="G8" s="411"/>
      <c r="H8" s="411"/>
      <c r="I8" s="412"/>
      <c r="J8" s="65"/>
      <c r="L8" s="204"/>
    </row>
    <row r="9" spans="1:14" s="70" customFormat="1" ht="20.100000000000001" customHeight="1">
      <c r="A9" s="121"/>
      <c r="B9" s="376" t="s">
        <v>426</v>
      </c>
      <c r="C9" s="95">
        <v>2</v>
      </c>
      <c r="D9" s="96" t="s">
        <v>427</v>
      </c>
      <c r="E9" s="97">
        <v>7900</v>
      </c>
      <c r="F9" s="367">
        <f t="shared" ref="F9:F16" si="0">SUM(C9*E9)</f>
        <v>15800</v>
      </c>
      <c r="G9" s="142" t="s">
        <v>95</v>
      </c>
      <c r="H9" s="142" t="s">
        <v>95</v>
      </c>
      <c r="I9" s="98">
        <f t="shared" ref="I9:I20" si="1">SUM(F9)</f>
        <v>15800</v>
      </c>
      <c r="J9" s="67"/>
      <c r="L9" s="192"/>
    </row>
    <row r="10" spans="1:14" s="70" customFormat="1" ht="20.100000000000001" customHeight="1">
      <c r="A10" s="121"/>
      <c r="B10" s="376" t="s">
        <v>428</v>
      </c>
      <c r="C10" s="95">
        <v>5</v>
      </c>
      <c r="D10" s="96" t="s">
        <v>113</v>
      </c>
      <c r="E10" s="97">
        <v>410</v>
      </c>
      <c r="F10" s="97">
        <f t="shared" si="0"/>
        <v>2050</v>
      </c>
      <c r="G10" s="142" t="s">
        <v>95</v>
      </c>
      <c r="H10" s="142" t="s">
        <v>95</v>
      </c>
      <c r="I10" s="98">
        <f t="shared" si="1"/>
        <v>2050</v>
      </c>
      <c r="J10" s="67"/>
      <c r="L10" s="193"/>
      <c r="M10" s="194"/>
      <c r="N10" s="194"/>
    </row>
    <row r="11" spans="1:14" s="70" customFormat="1" ht="20.100000000000001" customHeight="1">
      <c r="A11" s="121"/>
      <c r="B11" s="376" t="s">
        <v>429</v>
      </c>
      <c r="C11" s="95">
        <v>8</v>
      </c>
      <c r="D11" s="96" t="s">
        <v>113</v>
      </c>
      <c r="E11" s="97">
        <v>100</v>
      </c>
      <c r="F11" s="97">
        <f t="shared" si="0"/>
        <v>800</v>
      </c>
      <c r="G11" s="142" t="s">
        <v>95</v>
      </c>
      <c r="H11" s="142" t="s">
        <v>95</v>
      </c>
      <c r="I11" s="98">
        <f t="shared" si="1"/>
        <v>800</v>
      </c>
      <c r="J11" s="67"/>
      <c r="K11" s="195"/>
      <c r="L11" s="193"/>
      <c r="M11" s="194"/>
      <c r="N11" s="194"/>
    </row>
    <row r="12" spans="1:14" s="70" customFormat="1" ht="20.100000000000001" customHeight="1">
      <c r="A12" s="121"/>
      <c r="B12" s="376" t="s">
        <v>430</v>
      </c>
      <c r="C12" s="95">
        <v>3</v>
      </c>
      <c r="D12" s="96" t="s">
        <v>113</v>
      </c>
      <c r="E12" s="97">
        <v>5950</v>
      </c>
      <c r="F12" s="97">
        <f t="shared" si="0"/>
        <v>17850</v>
      </c>
      <c r="G12" s="142" t="s">
        <v>95</v>
      </c>
      <c r="H12" s="142" t="s">
        <v>95</v>
      </c>
      <c r="I12" s="98">
        <f t="shared" si="1"/>
        <v>17850</v>
      </c>
      <c r="J12" s="67"/>
      <c r="K12" s="195"/>
      <c r="L12" s="193"/>
      <c r="M12" s="194"/>
      <c r="N12" s="194"/>
    </row>
    <row r="13" spans="1:14" s="70" customFormat="1" ht="20.100000000000001" customHeight="1">
      <c r="A13" s="121"/>
      <c r="B13" s="376" t="s">
        <v>431</v>
      </c>
      <c r="C13" s="95">
        <v>3</v>
      </c>
      <c r="D13" s="96" t="s">
        <v>113</v>
      </c>
      <c r="E13" s="97">
        <v>250</v>
      </c>
      <c r="F13" s="97">
        <f t="shared" si="0"/>
        <v>750</v>
      </c>
      <c r="G13" s="142" t="s">
        <v>95</v>
      </c>
      <c r="H13" s="142" t="s">
        <v>95</v>
      </c>
      <c r="I13" s="98">
        <f t="shared" si="1"/>
        <v>750</v>
      </c>
      <c r="J13" s="67"/>
      <c r="K13" s="195"/>
      <c r="L13" s="193"/>
      <c r="M13" s="194"/>
      <c r="N13" s="194"/>
    </row>
    <row r="14" spans="1:14" s="70" customFormat="1" ht="20.100000000000001" customHeight="1">
      <c r="A14" s="121"/>
      <c r="B14" s="376" t="s">
        <v>432</v>
      </c>
      <c r="C14" s="95">
        <v>3</v>
      </c>
      <c r="D14" s="96" t="s">
        <v>113</v>
      </c>
      <c r="E14" s="97">
        <v>4200</v>
      </c>
      <c r="F14" s="97">
        <f t="shared" si="0"/>
        <v>12600</v>
      </c>
      <c r="G14" s="142" t="s">
        <v>95</v>
      </c>
      <c r="H14" s="142" t="s">
        <v>95</v>
      </c>
      <c r="I14" s="98">
        <f t="shared" si="1"/>
        <v>12600</v>
      </c>
      <c r="J14" s="67"/>
      <c r="K14" s="195"/>
      <c r="L14" s="192"/>
    </row>
    <row r="15" spans="1:14" s="70" customFormat="1" ht="20.100000000000001" customHeight="1">
      <c r="A15" s="121"/>
      <c r="B15" s="376" t="s">
        <v>433</v>
      </c>
      <c r="C15" s="95">
        <v>6</v>
      </c>
      <c r="D15" s="96" t="s">
        <v>113</v>
      </c>
      <c r="E15" s="97">
        <v>720</v>
      </c>
      <c r="F15" s="97">
        <f t="shared" si="0"/>
        <v>4320</v>
      </c>
      <c r="G15" s="142" t="s">
        <v>95</v>
      </c>
      <c r="H15" s="142" t="s">
        <v>95</v>
      </c>
      <c r="I15" s="98">
        <f t="shared" si="1"/>
        <v>4320</v>
      </c>
      <c r="J15" s="67"/>
      <c r="K15" s="195"/>
      <c r="L15" s="192"/>
    </row>
    <row r="16" spans="1:14" s="70" customFormat="1" ht="20.100000000000001" customHeight="1">
      <c r="A16" s="121"/>
      <c r="B16" s="376" t="s">
        <v>434</v>
      </c>
      <c r="C16" s="95">
        <v>24</v>
      </c>
      <c r="D16" s="96" t="s">
        <v>113</v>
      </c>
      <c r="E16" s="97">
        <v>480</v>
      </c>
      <c r="F16" s="97">
        <f t="shared" si="0"/>
        <v>11520</v>
      </c>
      <c r="G16" s="142" t="s">
        <v>95</v>
      </c>
      <c r="H16" s="142" t="s">
        <v>95</v>
      </c>
      <c r="I16" s="98">
        <f t="shared" si="1"/>
        <v>11520</v>
      </c>
      <c r="J16" s="67"/>
      <c r="L16" s="192"/>
    </row>
    <row r="17" spans="1:13" s="70" customFormat="1" ht="20.100000000000001" customHeight="1">
      <c r="A17" s="121"/>
      <c r="B17" s="376" t="s">
        <v>435</v>
      </c>
      <c r="C17" s="95">
        <v>3</v>
      </c>
      <c r="D17" s="96" t="s">
        <v>113</v>
      </c>
      <c r="E17" s="97">
        <v>255</v>
      </c>
      <c r="F17" s="97">
        <f t="shared" ref="F17:F20" si="2">C17*E17</f>
        <v>765</v>
      </c>
      <c r="G17" s="142" t="s">
        <v>95</v>
      </c>
      <c r="H17" s="142" t="s">
        <v>95</v>
      </c>
      <c r="I17" s="98">
        <f t="shared" si="1"/>
        <v>765</v>
      </c>
      <c r="J17" s="67"/>
      <c r="L17" s="192"/>
    </row>
    <row r="18" spans="1:13" s="70" customFormat="1" ht="20.100000000000001" customHeight="1">
      <c r="A18" s="121"/>
      <c r="B18" s="376" t="s">
        <v>436</v>
      </c>
      <c r="C18" s="95">
        <v>3</v>
      </c>
      <c r="D18" s="96" t="s">
        <v>113</v>
      </c>
      <c r="E18" s="97">
        <v>320</v>
      </c>
      <c r="F18" s="97">
        <f t="shared" si="2"/>
        <v>960</v>
      </c>
      <c r="G18" s="142" t="s">
        <v>95</v>
      </c>
      <c r="H18" s="142" t="s">
        <v>95</v>
      </c>
      <c r="I18" s="98">
        <f t="shared" si="1"/>
        <v>960</v>
      </c>
      <c r="J18" s="67"/>
      <c r="K18" s="195"/>
      <c r="L18" s="192"/>
    </row>
    <row r="19" spans="1:13" s="70" customFormat="1" ht="20.100000000000001" customHeight="1">
      <c r="A19" s="121"/>
      <c r="B19" s="376" t="s">
        <v>437</v>
      </c>
      <c r="C19" s="413">
        <v>1</v>
      </c>
      <c r="D19" s="96" t="s">
        <v>113</v>
      </c>
      <c r="E19" s="97">
        <v>120000</v>
      </c>
      <c r="F19" s="97">
        <f t="shared" ref="F19" si="3">SUM(C19*E19)</f>
        <v>120000</v>
      </c>
      <c r="G19" s="142" t="s">
        <v>95</v>
      </c>
      <c r="H19" s="142" t="s">
        <v>95</v>
      </c>
      <c r="I19" s="98">
        <f t="shared" si="1"/>
        <v>120000</v>
      </c>
      <c r="J19" s="67"/>
      <c r="K19" s="195"/>
      <c r="L19" s="192"/>
    </row>
    <row r="20" spans="1:13" s="70" customFormat="1" ht="20.100000000000001" customHeight="1">
      <c r="A20" s="121"/>
      <c r="B20" s="376" t="s">
        <v>438</v>
      </c>
      <c r="C20" s="95">
        <v>1</v>
      </c>
      <c r="D20" s="96" t="s">
        <v>113</v>
      </c>
      <c r="E20" s="97">
        <v>5600</v>
      </c>
      <c r="F20" s="97">
        <f t="shared" si="2"/>
        <v>5600</v>
      </c>
      <c r="G20" s="142" t="s">
        <v>95</v>
      </c>
      <c r="H20" s="142" t="s">
        <v>95</v>
      </c>
      <c r="I20" s="98">
        <f t="shared" si="1"/>
        <v>5600</v>
      </c>
      <c r="J20" s="67"/>
      <c r="L20" s="192"/>
    </row>
    <row r="21" spans="1:13" s="70" customFormat="1" ht="20.100000000000001" customHeight="1">
      <c r="A21" s="121"/>
      <c r="B21" s="376"/>
      <c r="C21" s="95"/>
      <c r="D21" s="96"/>
      <c r="E21" s="97"/>
      <c r="F21" s="97"/>
      <c r="G21" s="142"/>
      <c r="H21" s="142"/>
      <c r="I21" s="98"/>
      <c r="J21" s="67"/>
      <c r="L21" s="192"/>
    </row>
    <row r="22" spans="1:13" s="70" customFormat="1" ht="20.100000000000001" customHeight="1">
      <c r="A22" s="121"/>
      <c r="B22" s="376"/>
      <c r="C22" s="95"/>
      <c r="D22" s="96"/>
      <c r="E22" s="97"/>
      <c r="F22" s="97"/>
      <c r="G22" s="142"/>
      <c r="H22" s="142"/>
      <c r="I22" s="98"/>
      <c r="J22" s="67"/>
      <c r="L22" s="192"/>
    </row>
    <row r="23" spans="1:13" s="70" customFormat="1" ht="20.100000000000001" customHeight="1">
      <c r="A23" s="121"/>
      <c r="B23" s="376"/>
      <c r="C23" s="414"/>
      <c r="D23" s="127"/>
      <c r="E23" s="366"/>
      <c r="F23" s="97"/>
      <c r="G23" s="142"/>
      <c r="H23" s="142"/>
      <c r="I23" s="98"/>
      <c r="J23" s="67"/>
      <c r="L23" s="192"/>
    </row>
    <row r="24" spans="1:13" s="70" customFormat="1" ht="20.100000000000001" customHeight="1">
      <c r="A24" s="121"/>
      <c r="B24" s="376"/>
      <c r="C24" s="95"/>
      <c r="D24" s="127"/>
      <c r="E24" s="97"/>
      <c r="F24" s="97"/>
      <c r="G24" s="142"/>
      <c r="H24" s="142"/>
      <c r="I24" s="98"/>
      <c r="J24" s="67"/>
      <c r="L24" s="192"/>
      <c r="M24" s="70" t="s">
        <v>9</v>
      </c>
    </row>
    <row r="25" spans="1:13" s="70" customFormat="1" ht="20.100000000000001" customHeight="1">
      <c r="A25" s="121"/>
      <c r="B25" s="376"/>
      <c r="C25" s="95"/>
      <c r="D25" s="127"/>
      <c r="E25" s="97"/>
      <c r="F25" s="97"/>
      <c r="G25" s="142"/>
      <c r="H25" s="142"/>
      <c r="I25" s="98"/>
      <c r="J25" s="67"/>
      <c r="L25" s="192"/>
    </row>
    <row r="26" spans="1:13" s="70" customFormat="1" ht="20.100000000000001" customHeight="1">
      <c r="A26" s="121"/>
      <c r="B26" s="376"/>
      <c r="C26" s="365"/>
      <c r="D26" s="96"/>
      <c r="E26" s="366"/>
      <c r="F26" s="97"/>
      <c r="G26" s="142"/>
      <c r="H26" s="142"/>
      <c r="I26" s="98"/>
      <c r="J26" s="67"/>
      <c r="L26" s="192"/>
    </row>
    <row r="27" spans="1:13" s="70" customFormat="1" ht="20.100000000000001" customHeight="1">
      <c r="A27" s="121"/>
      <c r="B27" s="66" t="s">
        <v>18</v>
      </c>
      <c r="C27" s="71"/>
      <c r="D27" s="66"/>
      <c r="E27" s="73"/>
      <c r="F27" s="199">
        <f>SUM(F9:F26)</f>
        <v>193015</v>
      </c>
      <c r="G27" s="385"/>
      <c r="H27" s="207">
        <f>SUM(H10:H23)</f>
        <v>0</v>
      </c>
      <c r="I27" s="124"/>
      <c r="J27" s="67"/>
      <c r="K27" s="72">
        <f>SUM(F27+H27)</f>
        <v>193015</v>
      </c>
      <c r="L27" s="196"/>
    </row>
    <row r="28" spans="1:13" s="70" customFormat="1" ht="20.100000000000001" customHeight="1">
      <c r="A28" s="121"/>
      <c r="B28" s="121" t="s">
        <v>53</v>
      </c>
      <c r="C28" s="71"/>
      <c r="D28" s="66"/>
      <c r="E28" s="73"/>
      <c r="F28" s="69"/>
      <c r="G28" s="385"/>
      <c r="H28" s="132"/>
      <c r="I28" s="200">
        <f>SUM(I9:I26)</f>
        <v>193015</v>
      </c>
      <c r="J28" s="67"/>
      <c r="L28" s="192"/>
    </row>
    <row r="29" spans="1:13" s="70" customFormat="1" ht="19.5" customHeight="1">
      <c r="A29" s="121"/>
      <c r="B29" s="415" t="s">
        <v>439</v>
      </c>
      <c r="C29" s="71"/>
      <c r="D29" s="66"/>
      <c r="E29" s="73"/>
      <c r="F29" s="69"/>
      <c r="G29" s="132"/>
      <c r="H29" s="132"/>
      <c r="I29" s="201"/>
      <c r="J29" s="67"/>
      <c r="L29" s="192"/>
    </row>
    <row r="30" spans="1:13" ht="19.5" customHeight="1">
      <c r="A30" s="121"/>
      <c r="B30" s="140" t="s">
        <v>440</v>
      </c>
      <c r="C30" s="91"/>
      <c r="D30" s="91"/>
      <c r="E30" s="93"/>
      <c r="F30" s="93"/>
      <c r="G30" s="102"/>
      <c r="H30" s="103"/>
      <c r="I30" s="416"/>
      <c r="J30" s="67"/>
    </row>
    <row r="31" spans="1:13" ht="19.5" customHeight="1">
      <c r="A31" s="121"/>
      <c r="B31" s="100" t="s">
        <v>441</v>
      </c>
      <c r="C31" s="106"/>
      <c r="D31" s="89"/>
      <c r="E31" s="92"/>
      <c r="F31" s="93"/>
      <c r="G31" s="102"/>
      <c r="H31" s="103"/>
      <c r="I31" s="94"/>
      <c r="J31" s="67"/>
    </row>
    <row r="32" spans="1:13" ht="19.5" customHeight="1">
      <c r="A32" s="121"/>
      <c r="B32" s="141" t="s">
        <v>442</v>
      </c>
      <c r="C32" s="91"/>
      <c r="D32" s="89"/>
      <c r="E32" s="92"/>
      <c r="F32" s="93"/>
      <c r="G32" s="104"/>
      <c r="H32" s="105"/>
      <c r="I32" s="94"/>
      <c r="J32" s="67"/>
    </row>
    <row r="33" spans="1:16" ht="19.5" customHeight="1">
      <c r="A33" s="121"/>
      <c r="B33" s="100" t="s">
        <v>443</v>
      </c>
      <c r="C33" s="91"/>
      <c r="D33" s="89"/>
      <c r="E33" s="92"/>
      <c r="F33" s="93"/>
      <c r="G33" s="102"/>
      <c r="H33" s="103"/>
      <c r="I33" s="94"/>
      <c r="J33" s="67"/>
    </row>
    <row r="34" spans="1:16" ht="19.5" customHeight="1">
      <c r="A34" s="121"/>
      <c r="B34" s="100" t="s">
        <v>444</v>
      </c>
      <c r="C34" s="91"/>
      <c r="D34" s="89"/>
      <c r="E34" s="92"/>
      <c r="F34" s="93"/>
      <c r="G34" s="102"/>
      <c r="H34" s="103"/>
      <c r="I34" s="94"/>
      <c r="J34" s="67"/>
    </row>
    <row r="35" spans="1:16" ht="19.5" customHeight="1">
      <c r="A35" s="121"/>
      <c r="B35" s="100" t="s">
        <v>445</v>
      </c>
      <c r="C35" s="91"/>
      <c r="D35" s="89"/>
      <c r="E35" s="92"/>
      <c r="F35" s="93"/>
      <c r="G35" s="102"/>
      <c r="H35" s="103"/>
      <c r="I35" s="94"/>
      <c r="J35" s="67"/>
      <c r="M35" s="64" t="s">
        <v>9</v>
      </c>
    </row>
    <row r="36" spans="1:16" ht="19.5" customHeight="1">
      <c r="A36" s="121"/>
      <c r="B36" s="100" t="s">
        <v>446</v>
      </c>
      <c r="C36" s="91">
        <v>1</v>
      </c>
      <c r="D36" s="89" t="s">
        <v>210</v>
      </c>
      <c r="E36" s="361">
        <v>235297</v>
      </c>
      <c r="F36" s="92">
        <f>C36*E36</f>
        <v>235297</v>
      </c>
      <c r="G36" s="368" t="s">
        <v>95</v>
      </c>
      <c r="H36" s="368" t="s">
        <v>95</v>
      </c>
      <c r="I36" s="94">
        <f>SUM(F36)</f>
        <v>235297</v>
      </c>
      <c r="J36" s="67"/>
    </row>
    <row r="37" spans="1:16" ht="19.5" customHeight="1">
      <c r="A37" s="121"/>
      <c r="B37" s="100" t="s">
        <v>447</v>
      </c>
      <c r="C37" s="91"/>
      <c r="D37" s="89"/>
      <c r="E37" s="92"/>
      <c r="F37" s="93"/>
      <c r="G37" s="102"/>
      <c r="H37" s="103"/>
      <c r="I37" s="94"/>
      <c r="J37" s="67"/>
    </row>
    <row r="38" spans="1:16" ht="19.5" customHeight="1">
      <c r="A38" s="121"/>
      <c r="B38" s="100" t="s">
        <v>448</v>
      </c>
      <c r="C38" s="91"/>
      <c r="D38" s="89"/>
      <c r="E38" s="92"/>
      <c r="F38" s="93"/>
      <c r="G38" s="102"/>
      <c r="H38" s="103"/>
      <c r="I38" s="94"/>
      <c r="J38" s="67"/>
      <c r="M38" s="64" t="s">
        <v>9</v>
      </c>
    </row>
    <row r="39" spans="1:16" ht="19.5" customHeight="1">
      <c r="A39" s="121"/>
      <c r="B39" s="100" t="s">
        <v>449</v>
      </c>
      <c r="C39" s="91"/>
      <c r="D39" s="89"/>
      <c r="E39" s="92"/>
      <c r="F39" s="93"/>
      <c r="G39" s="102"/>
      <c r="H39" s="103"/>
      <c r="I39" s="94"/>
      <c r="J39" s="67"/>
    </row>
    <row r="40" spans="1:16" ht="19.5" customHeight="1">
      <c r="A40" s="121"/>
      <c r="B40" s="100" t="s">
        <v>521</v>
      </c>
      <c r="C40" s="91"/>
      <c r="D40" s="89"/>
      <c r="E40" s="93"/>
      <c r="F40" s="92"/>
      <c r="G40" s="142"/>
      <c r="H40" s="142"/>
      <c r="I40" s="94"/>
      <c r="J40" s="67"/>
    </row>
    <row r="41" spans="1:16" ht="19.5" customHeight="1">
      <c r="A41" s="121"/>
      <c r="B41" s="100" t="s">
        <v>450</v>
      </c>
      <c r="C41" s="91"/>
      <c r="D41" s="89"/>
      <c r="E41" s="93"/>
      <c r="F41" s="92"/>
      <c r="G41" s="142"/>
      <c r="H41" s="142"/>
      <c r="I41" s="94"/>
      <c r="J41" s="67"/>
      <c r="O41" s="64" t="s">
        <v>9</v>
      </c>
    </row>
    <row r="42" spans="1:16" ht="19.5" customHeight="1">
      <c r="A42" s="121"/>
      <c r="B42" s="139" t="s">
        <v>451</v>
      </c>
      <c r="C42" s="91"/>
      <c r="D42" s="89"/>
      <c r="E42" s="93"/>
      <c r="F42" s="92"/>
      <c r="G42" s="142"/>
      <c r="H42" s="142"/>
      <c r="I42" s="94"/>
      <c r="J42" s="67"/>
      <c r="P42" s="64" t="s">
        <v>9</v>
      </c>
    </row>
    <row r="43" spans="1:16" ht="19.5" customHeight="1">
      <c r="A43" s="121"/>
      <c r="B43" s="100" t="s">
        <v>452</v>
      </c>
      <c r="C43" s="91">
        <v>1</v>
      </c>
      <c r="D43" s="89" t="s">
        <v>19</v>
      </c>
      <c r="E43" s="93">
        <v>2200</v>
      </c>
      <c r="F43" s="93">
        <f>SUM(C43*E43)</f>
        <v>2200</v>
      </c>
      <c r="G43" s="142" t="s">
        <v>95</v>
      </c>
      <c r="H43" s="142" t="s">
        <v>95</v>
      </c>
      <c r="I43" s="93">
        <f>SUM(F43)</f>
        <v>2200</v>
      </c>
      <c r="J43" s="67"/>
    </row>
    <row r="44" spans="1:16" s="70" customFormat="1" ht="19.5" customHeight="1">
      <c r="A44" s="121"/>
      <c r="B44" s="100" t="s">
        <v>453</v>
      </c>
      <c r="C44" s="91">
        <v>1</v>
      </c>
      <c r="D44" s="89" t="s">
        <v>19</v>
      </c>
      <c r="E44" s="93">
        <v>5000</v>
      </c>
      <c r="F44" s="93">
        <f>SUM(C44*E44)</f>
        <v>5000</v>
      </c>
      <c r="G44" s="142" t="s">
        <v>95</v>
      </c>
      <c r="H44" s="142" t="s">
        <v>95</v>
      </c>
      <c r="I44" s="93">
        <f>SUM(F44)</f>
        <v>5000</v>
      </c>
      <c r="J44" s="67"/>
      <c r="L44" s="192"/>
    </row>
    <row r="45" spans="1:16" s="70" customFormat="1" ht="19.5" customHeight="1">
      <c r="A45" s="121"/>
      <c r="B45" s="100" t="s">
        <v>454</v>
      </c>
      <c r="C45" s="369">
        <v>2</v>
      </c>
      <c r="D45" s="110" t="s">
        <v>113</v>
      </c>
      <c r="E45" s="361">
        <v>2000</v>
      </c>
      <c r="F45" s="99">
        <f>SUM(C45*E45)</f>
        <v>4000</v>
      </c>
      <c r="G45" s="372" t="s">
        <v>95</v>
      </c>
      <c r="H45" s="372" t="s">
        <v>95</v>
      </c>
      <c r="I45" s="119">
        <f t="shared" ref="I45" si="4">SUM(F45)</f>
        <v>4000</v>
      </c>
      <c r="J45" s="67"/>
      <c r="L45" s="192"/>
      <c r="M45" s="70" t="s">
        <v>9</v>
      </c>
    </row>
    <row r="46" spans="1:16" s="70" customFormat="1" ht="19.5" customHeight="1">
      <c r="A46" s="130"/>
      <c r="B46" s="100" t="s">
        <v>455</v>
      </c>
      <c r="C46" s="369"/>
      <c r="D46" s="110"/>
      <c r="E46" s="361"/>
      <c r="F46" s="99"/>
      <c r="G46" s="372"/>
      <c r="H46" s="372"/>
      <c r="I46" s="119"/>
      <c r="J46" s="67"/>
      <c r="L46" s="192"/>
    </row>
    <row r="47" spans="1:16" s="70" customFormat="1" ht="19.5" customHeight="1">
      <c r="A47" s="130"/>
      <c r="B47" s="90" t="s">
        <v>456</v>
      </c>
      <c r="C47" s="357">
        <v>3</v>
      </c>
      <c r="D47" s="76" t="s">
        <v>113</v>
      </c>
      <c r="E47" s="358">
        <v>960</v>
      </c>
      <c r="F47" s="364">
        <f>SUM(C47*E47)</f>
        <v>2880</v>
      </c>
      <c r="G47" s="372" t="s">
        <v>95</v>
      </c>
      <c r="H47" s="372" t="s">
        <v>95</v>
      </c>
      <c r="I47" s="119">
        <f>SUM(F47)</f>
        <v>2880</v>
      </c>
      <c r="J47" s="67"/>
      <c r="L47" s="192"/>
    </row>
    <row r="48" spans="1:16" s="70" customFormat="1" ht="19.5" customHeight="1">
      <c r="A48" s="130"/>
      <c r="B48" s="90"/>
      <c r="C48" s="357"/>
      <c r="D48" s="76"/>
      <c r="E48" s="358"/>
      <c r="F48" s="364"/>
      <c r="G48" s="373"/>
      <c r="H48" s="372"/>
      <c r="I48" s="119"/>
      <c r="J48" s="67"/>
      <c r="L48" s="192"/>
    </row>
    <row r="49" spans="1:12" ht="19.5" customHeight="1">
      <c r="A49" s="130"/>
      <c r="B49" s="66" t="s">
        <v>18</v>
      </c>
      <c r="C49" s="71"/>
      <c r="D49" s="66"/>
      <c r="E49" s="73"/>
      <c r="F49" s="199">
        <f>SUM(F29:F47)</f>
        <v>249377</v>
      </c>
      <c r="G49" s="385"/>
      <c r="H49" s="199">
        <f>SUM(H30:H44)</f>
        <v>0</v>
      </c>
      <c r="I49" s="124"/>
      <c r="J49" s="67"/>
      <c r="K49" s="72">
        <f>SUM(F49+H49)</f>
        <v>249377</v>
      </c>
    </row>
    <row r="50" spans="1:12" ht="19.5" customHeight="1">
      <c r="A50" s="86"/>
      <c r="B50" s="121" t="s">
        <v>53</v>
      </c>
      <c r="C50" s="71"/>
      <c r="D50" s="66"/>
      <c r="E50" s="73"/>
      <c r="F50" s="69"/>
      <c r="G50" s="385"/>
      <c r="H50" s="386"/>
      <c r="I50" s="200">
        <f>SUM(I30:I49)</f>
        <v>249377</v>
      </c>
      <c r="J50" s="67"/>
    </row>
    <row r="51" spans="1:12" s="70" customFormat="1" ht="20.100000000000001" customHeight="1">
      <c r="A51" s="121"/>
      <c r="B51" s="410" t="s">
        <v>457</v>
      </c>
      <c r="C51" s="109"/>
      <c r="D51" s="110"/>
      <c r="E51" s="77"/>
      <c r="F51" s="83"/>
      <c r="G51" s="114"/>
      <c r="H51" s="114"/>
      <c r="I51" s="119"/>
      <c r="J51" s="67"/>
      <c r="L51" s="192"/>
    </row>
    <row r="52" spans="1:12" ht="20.100000000000001" customHeight="1">
      <c r="A52" s="121"/>
      <c r="B52" s="100" t="s">
        <v>458</v>
      </c>
      <c r="C52" s="91"/>
      <c r="D52" s="89"/>
      <c r="E52" s="93"/>
      <c r="F52" s="93"/>
      <c r="G52" s="142"/>
      <c r="H52" s="142"/>
      <c r="I52" s="93"/>
      <c r="J52" s="67"/>
    </row>
    <row r="53" spans="1:12" ht="20.100000000000001" customHeight="1">
      <c r="A53" s="121"/>
      <c r="B53" s="100" t="s">
        <v>459</v>
      </c>
      <c r="C53" s="91">
        <v>9</v>
      </c>
      <c r="D53" s="89" t="s">
        <v>113</v>
      </c>
      <c r="E53" s="93">
        <v>18000</v>
      </c>
      <c r="F53" s="93">
        <f>SUM(C53*E53)</f>
        <v>162000</v>
      </c>
      <c r="G53" s="142" t="s">
        <v>95</v>
      </c>
      <c r="H53" s="142" t="s">
        <v>95</v>
      </c>
      <c r="I53" s="93">
        <f>SUM(F53)</f>
        <v>162000</v>
      </c>
      <c r="J53" s="67"/>
    </row>
    <row r="54" spans="1:12" ht="20.100000000000001" customHeight="1">
      <c r="A54" s="121"/>
      <c r="B54" s="374" t="s">
        <v>460</v>
      </c>
      <c r="C54" s="375">
        <v>9</v>
      </c>
      <c r="D54" s="89" t="s">
        <v>113</v>
      </c>
      <c r="E54" s="361">
        <v>800</v>
      </c>
      <c r="F54" s="362">
        <f>SUM(C54*E54)</f>
        <v>7200</v>
      </c>
      <c r="G54" s="363" t="s">
        <v>95</v>
      </c>
      <c r="H54" s="363" t="s">
        <v>95</v>
      </c>
      <c r="I54" s="94">
        <f t="shared" ref="I54" si="5">SUM(F54)</f>
        <v>7200</v>
      </c>
      <c r="J54" s="67"/>
    </row>
    <row r="55" spans="1:12" ht="20.100000000000001" customHeight="1">
      <c r="A55" s="121"/>
      <c r="B55" s="108" t="s">
        <v>461</v>
      </c>
      <c r="C55" s="109"/>
      <c r="D55" s="110"/>
      <c r="E55" s="77"/>
      <c r="F55" s="83"/>
      <c r="G55" s="114"/>
      <c r="H55" s="114"/>
      <c r="I55" s="119"/>
      <c r="J55" s="67"/>
    </row>
    <row r="56" spans="1:12" ht="20.100000000000001" customHeight="1">
      <c r="A56" s="121"/>
      <c r="B56" s="100" t="s">
        <v>462</v>
      </c>
      <c r="C56" s="91">
        <v>36</v>
      </c>
      <c r="D56" s="89" t="s">
        <v>282</v>
      </c>
      <c r="E56" s="93">
        <v>8</v>
      </c>
      <c r="F56" s="93">
        <f t="shared" ref="F56:F61" si="6">SUM(C56*E56)</f>
        <v>288</v>
      </c>
      <c r="G56" s="142" t="s">
        <v>95</v>
      </c>
      <c r="H56" s="142" t="s">
        <v>95</v>
      </c>
      <c r="I56" s="93">
        <f t="shared" ref="I56:I68" si="7">SUM(F56)</f>
        <v>288</v>
      </c>
      <c r="J56" s="67"/>
    </row>
    <row r="57" spans="1:12" ht="20.100000000000001" customHeight="1">
      <c r="A57" s="121"/>
      <c r="B57" s="100" t="s">
        <v>463</v>
      </c>
      <c r="C57" s="91">
        <v>71</v>
      </c>
      <c r="D57" s="89" t="s">
        <v>282</v>
      </c>
      <c r="E57" s="93">
        <v>12</v>
      </c>
      <c r="F57" s="93">
        <f t="shared" si="6"/>
        <v>852</v>
      </c>
      <c r="G57" s="142" t="s">
        <v>95</v>
      </c>
      <c r="H57" s="142" t="s">
        <v>95</v>
      </c>
      <c r="I57" s="93">
        <f t="shared" si="7"/>
        <v>852</v>
      </c>
      <c r="J57" s="67"/>
    </row>
    <row r="58" spans="1:12" ht="20.100000000000001" customHeight="1">
      <c r="A58" s="121"/>
      <c r="B58" s="100" t="s">
        <v>464</v>
      </c>
      <c r="C58" s="91">
        <v>67</v>
      </c>
      <c r="D58" s="89" t="s">
        <v>282</v>
      </c>
      <c r="E58" s="93">
        <v>28</v>
      </c>
      <c r="F58" s="93">
        <f t="shared" si="6"/>
        <v>1876</v>
      </c>
      <c r="G58" s="142" t="s">
        <v>95</v>
      </c>
      <c r="H58" s="142" t="s">
        <v>95</v>
      </c>
      <c r="I58" s="93">
        <f t="shared" si="7"/>
        <v>1876</v>
      </c>
      <c r="J58" s="67"/>
    </row>
    <row r="59" spans="1:12" ht="20.100000000000001" customHeight="1">
      <c r="A59" s="121"/>
      <c r="B59" s="100" t="s">
        <v>465</v>
      </c>
      <c r="C59" s="91">
        <v>1004</v>
      </c>
      <c r="D59" s="89" t="s">
        <v>282</v>
      </c>
      <c r="E59" s="93">
        <v>33</v>
      </c>
      <c r="F59" s="93">
        <f t="shared" si="6"/>
        <v>33132</v>
      </c>
      <c r="G59" s="142" t="s">
        <v>95</v>
      </c>
      <c r="H59" s="142" t="s">
        <v>95</v>
      </c>
      <c r="I59" s="93">
        <f t="shared" si="7"/>
        <v>33132</v>
      </c>
      <c r="J59" s="67"/>
    </row>
    <row r="60" spans="1:12" ht="20.100000000000001" customHeight="1">
      <c r="A60" s="121"/>
      <c r="B60" s="100" t="s">
        <v>466</v>
      </c>
      <c r="C60" s="91">
        <v>115</v>
      </c>
      <c r="D60" s="89" t="s">
        <v>282</v>
      </c>
      <c r="E60" s="93">
        <v>263</v>
      </c>
      <c r="F60" s="93">
        <f t="shared" si="6"/>
        <v>30245</v>
      </c>
      <c r="G60" s="142" t="s">
        <v>95</v>
      </c>
      <c r="H60" s="142" t="s">
        <v>95</v>
      </c>
      <c r="I60" s="93">
        <f t="shared" si="7"/>
        <v>30245</v>
      </c>
      <c r="J60" s="67"/>
    </row>
    <row r="61" spans="1:12" ht="20.100000000000001" customHeight="1">
      <c r="A61" s="121"/>
      <c r="B61" s="100" t="s">
        <v>467</v>
      </c>
      <c r="C61" s="91">
        <v>37</v>
      </c>
      <c r="D61" s="89" t="s">
        <v>282</v>
      </c>
      <c r="E61" s="93">
        <v>362</v>
      </c>
      <c r="F61" s="93">
        <f t="shared" si="6"/>
        <v>13394</v>
      </c>
      <c r="G61" s="142" t="s">
        <v>95</v>
      </c>
      <c r="H61" s="142" t="s">
        <v>95</v>
      </c>
      <c r="I61" s="93">
        <f t="shared" si="7"/>
        <v>13394</v>
      </c>
      <c r="J61" s="67"/>
    </row>
    <row r="62" spans="1:12" ht="20.100000000000001" customHeight="1">
      <c r="A62" s="121"/>
      <c r="B62" s="376" t="s">
        <v>468</v>
      </c>
      <c r="C62" s="95">
        <v>166</v>
      </c>
      <c r="D62" s="96" t="s">
        <v>282</v>
      </c>
      <c r="E62" s="97">
        <v>218</v>
      </c>
      <c r="F62" s="97">
        <f t="shared" ref="F62" si="8">C62*E62</f>
        <v>36188</v>
      </c>
      <c r="G62" s="142" t="s">
        <v>95</v>
      </c>
      <c r="H62" s="142" t="s">
        <v>95</v>
      </c>
      <c r="I62" s="98">
        <f t="shared" si="7"/>
        <v>36188</v>
      </c>
      <c r="J62" s="67"/>
    </row>
    <row r="63" spans="1:12" ht="20.100000000000001" customHeight="1">
      <c r="A63" s="121"/>
      <c r="B63" s="100" t="s">
        <v>469</v>
      </c>
      <c r="C63" s="106">
        <v>11</v>
      </c>
      <c r="D63" s="89" t="s">
        <v>287</v>
      </c>
      <c r="E63" s="93">
        <v>162</v>
      </c>
      <c r="F63" s="93">
        <f t="shared" ref="F63:F68" si="9">SUM(C63*E63)</f>
        <v>1782</v>
      </c>
      <c r="G63" s="142" t="s">
        <v>95</v>
      </c>
      <c r="H63" s="142" t="s">
        <v>95</v>
      </c>
      <c r="I63" s="93">
        <f t="shared" si="7"/>
        <v>1782</v>
      </c>
      <c r="J63" s="67"/>
    </row>
    <row r="64" spans="1:12" ht="20.100000000000001" customHeight="1">
      <c r="A64" s="121"/>
      <c r="B64" s="100" t="s">
        <v>470</v>
      </c>
      <c r="C64" s="106">
        <v>3</v>
      </c>
      <c r="D64" s="89" t="s">
        <v>287</v>
      </c>
      <c r="E64" s="93">
        <v>216</v>
      </c>
      <c r="F64" s="93">
        <f t="shared" si="9"/>
        <v>648</v>
      </c>
      <c r="G64" s="142" t="s">
        <v>95</v>
      </c>
      <c r="H64" s="142" t="s">
        <v>95</v>
      </c>
      <c r="I64" s="93">
        <f t="shared" si="7"/>
        <v>648</v>
      </c>
      <c r="J64" s="67"/>
    </row>
    <row r="65" spans="1:13" ht="20.100000000000001" customHeight="1">
      <c r="A65" s="121"/>
      <c r="B65" s="100" t="s">
        <v>471</v>
      </c>
      <c r="C65" s="106">
        <v>4</v>
      </c>
      <c r="D65" s="89" t="s">
        <v>287</v>
      </c>
      <c r="E65" s="93">
        <v>1491</v>
      </c>
      <c r="F65" s="93">
        <f t="shared" si="9"/>
        <v>5964</v>
      </c>
      <c r="G65" s="142" t="s">
        <v>95</v>
      </c>
      <c r="H65" s="142" t="s">
        <v>95</v>
      </c>
      <c r="I65" s="93">
        <f t="shared" si="7"/>
        <v>5964</v>
      </c>
      <c r="J65" s="67"/>
    </row>
    <row r="66" spans="1:13" s="70" customFormat="1" ht="20.100000000000001" customHeight="1">
      <c r="A66" s="121"/>
      <c r="B66" s="100" t="s">
        <v>472</v>
      </c>
      <c r="C66" s="106">
        <v>3</v>
      </c>
      <c r="D66" s="89" t="s">
        <v>287</v>
      </c>
      <c r="E66" s="93">
        <v>1846</v>
      </c>
      <c r="F66" s="93">
        <f t="shared" si="9"/>
        <v>5538</v>
      </c>
      <c r="G66" s="142" t="s">
        <v>95</v>
      </c>
      <c r="H66" s="142" t="s">
        <v>95</v>
      </c>
      <c r="I66" s="93">
        <f t="shared" si="7"/>
        <v>5538</v>
      </c>
      <c r="J66" s="67"/>
      <c r="L66" s="192"/>
    </row>
    <row r="67" spans="1:13" s="70" customFormat="1" ht="20.100000000000001" customHeight="1">
      <c r="A67" s="130"/>
      <c r="B67" s="100" t="s">
        <v>473</v>
      </c>
      <c r="C67" s="106">
        <v>286</v>
      </c>
      <c r="D67" s="89" t="s">
        <v>282</v>
      </c>
      <c r="E67" s="93">
        <v>34</v>
      </c>
      <c r="F67" s="93">
        <f t="shared" si="9"/>
        <v>9724</v>
      </c>
      <c r="G67" s="142" t="s">
        <v>95</v>
      </c>
      <c r="H67" s="142" t="s">
        <v>95</v>
      </c>
      <c r="I67" s="93">
        <f t="shared" si="7"/>
        <v>9724</v>
      </c>
      <c r="J67" s="67"/>
      <c r="L67" s="192"/>
    </row>
    <row r="68" spans="1:13" ht="20.100000000000001" customHeight="1">
      <c r="A68" s="130"/>
      <c r="B68" s="100" t="s">
        <v>474</v>
      </c>
      <c r="C68" s="106">
        <v>18</v>
      </c>
      <c r="D68" s="89" t="s">
        <v>282</v>
      </c>
      <c r="E68" s="93">
        <v>166</v>
      </c>
      <c r="F68" s="93">
        <f t="shared" si="9"/>
        <v>2988</v>
      </c>
      <c r="G68" s="142" t="s">
        <v>95</v>
      </c>
      <c r="H68" s="142" t="s">
        <v>95</v>
      </c>
      <c r="I68" s="93">
        <f t="shared" si="7"/>
        <v>2988</v>
      </c>
      <c r="J68" s="67"/>
      <c r="K68" s="72"/>
    </row>
    <row r="69" spans="1:13" ht="20.100000000000001" customHeight="1">
      <c r="A69" s="130"/>
      <c r="B69" s="68"/>
      <c r="C69" s="71"/>
      <c r="D69" s="66"/>
      <c r="E69" s="198"/>
      <c r="F69" s="198"/>
      <c r="G69" s="134"/>
      <c r="H69" s="120"/>
      <c r="I69" s="78"/>
      <c r="J69" s="67"/>
      <c r="K69" s="72"/>
      <c r="M69" s="64" t="s">
        <v>9</v>
      </c>
    </row>
    <row r="70" spans="1:13" ht="20.100000000000001" customHeight="1">
      <c r="A70" s="130"/>
      <c r="B70" s="66" t="s">
        <v>18</v>
      </c>
      <c r="C70" s="71"/>
      <c r="D70" s="66"/>
      <c r="E70" s="73"/>
      <c r="F70" s="199">
        <f>SUM(F52:F68)</f>
        <v>311819</v>
      </c>
      <c r="G70" s="385"/>
      <c r="H70" s="199"/>
      <c r="I70" s="124"/>
      <c r="J70" s="67"/>
      <c r="K70" s="72">
        <f>SUM(F70+H70)</f>
        <v>311819</v>
      </c>
    </row>
    <row r="71" spans="1:13" ht="20.100000000000001" customHeight="1">
      <c r="A71" s="86"/>
      <c r="B71" s="121" t="s">
        <v>53</v>
      </c>
      <c r="C71" s="71"/>
      <c r="D71" s="66"/>
      <c r="E71" s="73"/>
      <c r="F71" s="69"/>
      <c r="G71" s="385"/>
      <c r="H71" s="386"/>
      <c r="I71" s="200">
        <f>SUM(I52:I70)</f>
        <v>311819</v>
      </c>
      <c r="J71" s="67"/>
    </row>
    <row r="72" spans="1:13" ht="20.100000000000001" customHeight="1">
      <c r="A72" s="121"/>
      <c r="B72" s="410" t="s">
        <v>457</v>
      </c>
      <c r="C72" s="91"/>
      <c r="D72" s="89"/>
      <c r="E72" s="77"/>
      <c r="F72" s="77"/>
      <c r="G72" s="87"/>
      <c r="H72" s="87"/>
      <c r="I72" s="77"/>
      <c r="J72" s="67"/>
    </row>
    <row r="73" spans="1:13" ht="20.100000000000001" customHeight="1">
      <c r="A73" s="121"/>
      <c r="B73" s="376" t="s">
        <v>475</v>
      </c>
      <c r="C73" s="95">
        <v>6</v>
      </c>
      <c r="D73" s="96" t="s">
        <v>113</v>
      </c>
      <c r="E73" s="97">
        <v>166</v>
      </c>
      <c r="F73" s="97">
        <f t="shared" ref="F73:F75" si="10">SUM(C73*E73)</f>
        <v>996</v>
      </c>
      <c r="G73" s="142" t="s">
        <v>95</v>
      </c>
      <c r="H73" s="142" t="s">
        <v>95</v>
      </c>
      <c r="I73" s="98">
        <f t="shared" ref="I73:I75" si="11">SUM(F73)</f>
        <v>996</v>
      </c>
      <c r="J73" s="67"/>
    </row>
    <row r="74" spans="1:13" ht="20.100000000000001" customHeight="1">
      <c r="A74" s="121"/>
      <c r="B74" s="100" t="s">
        <v>476</v>
      </c>
      <c r="C74" s="106">
        <v>1</v>
      </c>
      <c r="D74" s="89" t="s">
        <v>113</v>
      </c>
      <c r="E74" s="93">
        <v>150</v>
      </c>
      <c r="F74" s="93">
        <f t="shared" si="10"/>
        <v>150</v>
      </c>
      <c r="G74" s="142" t="s">
        <v>95</v>
      </c>
      <c r="H74" s="142" t="s">
        <v>95</v>
      </c>
      <c r="I74" s="93">
        <f t="shared" si="11"/>
        <v>150</v>
      </c>
      <c r="J74" s="67"/>
    </row>
    <row r="75" spans="1:13" ht="20.100000000000001" customHeight="1">
      <c r="A75" s="121"/>
      <c r="B75" s="100" t="s">
        <v>477</v>
      </c>
      <c r="C75" s="91">
        <v>3</v>
      </c>
      <c r="D75" s="89" t="s">
        <v>113</v>
      </c>
      <c r="E75" s="93">
        <v>200</v>
      </c>
      <c r="F75" s="93">
        <f t="shared" si="10"/>
        <v>600</v>
      </c>
      <c r="G75" s="142" t="s">
        <v>95</v>
      </c>
      <c r="H75" s="142" t="s">
        <v>95</v>
      </c>
      <c r="I75" s="93">
        <f t="shared" si="11"/>
        <v>600</v>
      </c>
      <c r="J75" s="67"/>
    </row>
    <row r="76" spans="1:13" ht="20.100000000000001" customHeight="1">
      <c r="A76" s="121"/>
      <c r="B76" s="112" t="s">
        <v>478</v>
      </c>
      <c r="C76" s="357">
        <v>4</v>
      </c>
      <c r="D76" s="76" t="s">
        <v>113</v>
      </c>
      <c r="E76" s="358">
        <v>686</v>
      </c>
      <c r="F76" s="364">
        <f>SUM(C76*E76)</f>
        <v>2744</v>
      </c>
      <c r="G76" s="372" t="s">
        <v>95</v>
      </c>
      <c r="H76" s="372" t="s">
        <v>95</v>
      </c>
      <c r="I76" s="119">
        <f>SUM(F76)</f>
        <v>2744</v>
      </c>
      <c r="J76" s="67"/>
    </row>
    <row r="77" spans="1:13" ht="20.100000000000001" customHeight="1">
      <c r="A77" s="121"/>
      <c r="B77" s="100" t="s">
        <v>479</v>
      </c>
      <c r="C77" s="106">
        <v>10</v>
      </c>
      <c r="D77" s="89" t="s">
        <v>113</v>
      </c>
      <c r="E77" s="93">
        <v>6000</v>
      </c>
      <c r="F77" s="93">
        <f>SUM(C77*E77)</f>
        <v>60000</v>
      </c>
      <c r="G77" s="452" t="s">
        <v>122</v>
      </c>
      <c r="H77" s="453"/>
      <c r="I77" s="93">
        <f>SUM(F77)</f>
        <v>60000</v>
      </c>
      <c r="J77" s="67"/>
    </row>
    <row r="78" spans="1:13" ht="20.100000000000001" customHeight="1">
      <c r="A78" s="121"/>
      <c r="B78" s="371" t="s">
        <v>480</v>
      </c>
      <c r="C78" s="369">
        <v>74</v>
      </c>
      <c r="D78" s="110" t="s">
        <v>282</v>
      </c>
      <c r="E78" s="370">
        <v>300</v>
      </c>
      <c r="F78" s="364">
        <f t="shared" ref="F78:F79" si="12">C78*E78</f>
        <v>22200</v>
      </c>
      <c r="G78" s="452" t="s">
        <v>122</v>
      </c>
      <c r="H78" s="453"/>
      <c r="I78" s="94">
        <f t="shared" ref="I78:I80" si="13">SUM(F78)</f>
        <v>22200</v>
      </c>
      <c r="J78" s="67"/>
    </row>
    <row r="79" spans="1:13" ht="20.100000000000001" customHeight="1">
      <c r="A79" s="121"/>
      <c r="B79" s="371" t="s">
        <v>481</v>
      </c>
      <c r="C79" s="369">
        <v>47</v>
      </c>
      <c r="D79" s="110" t="s">
        <v>282</v>
      </c>
      <c r="E79" s="370">
        <v>400</v>
      </c>
      <c r="F79" s="364">
        <f t="shared" si="12"/>
        <v>18800</v>
      </c>
      <c r="G79" s="452" t="s">
        <v>122</v>
      </c>
      <c r="H79" s="453"/>
      <c r="I79" s="94">
        <f t="shared" si="13"/>
        <v>18800</v>
      </c>
      <c r="J79" s="67"/>
    </row>
    <row r="80" spans="1:13" ht="20.100000000000001" customHeight="1">
      <c r="A80" s="121"/>
      <c r="B80" s="100" t="s">
        <v>288</v>
      </c>
      <c r="C80" s="91">
        <v>1</v>
      </c>
      <c r="D80" s="89" t="s">
        <v>19</v>
      </c>
      <c r="E80" s="93">
        <v>63000</v>
      </c>
      <c r="F80" s="93">
        <f t="shared" ref="F80" si="14">SUM(C80*E80)</f>
        <v>63000</v>
      </c>
      <c r="G80" s="142" t="s">
        <v>95</v>
      </c>
      <c r="H80" s="142" t="s">
        <v>95</v>
      </c>
      <c r="I80" s="93">
        <f t="shared" si="13"/>
        <v>63000</v>
      </c>
      <c r="J80" s="67"/>
    </row>
    <row r="81" spans="1:14" ht="20.100000000000001" customHeight="1">
      <c r="A81" s="121"/>
      <c r="B81" s="100" t="s">
        <v>482</v>
      </c>
      <c r="C81" s="91">
        <v>1</v>
      </c>
      <c r="D81" s="89" t="s">
        <v>19</v>
      </c>
      <c r="E81" s="142" t="s">
        <v>95</v>
      </c>
      <c r="F81" s="142" t="s">
        <v>95</v>
      </c>
      <c r="G81" s="93">
        <v>110000</v>
      </c>
      <c r="H81" s="93">
        <f>SUM(C81*G81)</f>
        <v>110000</v>
      </c>
      <c r="I81" s="93">
        <f>SUM(H81)</f>
        <v>110000</v>
      </c>
      <c r="J81" s="67"/>
    </row>
    <row r="82" spans="1:14" ht="20.100000000000001" customHeight="1">
      <c r="A82" s="121"/>
      <c r="B82" s="377" t="s">
        <v>483</v>
      </c>
      <c r="C82" s="369"/>
      <c r="D82" s="110"/>
      <c r="E82" s="364"/>
      <c r="F82" s="370"/>
      <c r="G82" s="372"/>
      <c r="H82" s="372"/>
      <c r="I82" s="119"/>
      <c r="J82" s="67"/>
    </row>
    <row r="83" spans="1:14" ht="20.100000000000001" customHeight="1">
      <c r="A83" s="121"/>
      <c r="B83" s="111" t="s">
        <v>484</v>
      </c>
      <c r="C83" s="378">
        <v>2</v>
      </c>
      <c r="D83" s="89" t="s">
        <v>210</v>
      </c>
      <c r="E83" s="361">
        <v>15000</v>
      </c>
      <c r="F83" s="362">
        <f t="shared" ref="F83" si="15">SUM(C83*E83)</f>
        <v>30000</v>
      </c>
      <c r="G83" s="372" t="s">
        <v>95</v>
      </c>
      <c r="H83" s="372" t="s">
        <v>95</v>
      </c>
      <c r="I83" s="119">
        <f t="shared" ref="I83:I88" si="16">SUM(F83)</f>
        <v>30000</v>
      </c>
      <c r="J83" s="67"/>
    </row>
    <row r="84" spans="1:14" ht="20.100000000000001" customHeight="1">
      <c r="A84" s="121"/>
      <c r="B84" s="112" t="s">
        <v>485</v>
      </c>
      <c r="C84" s="369">
        <v>25</v>
      </c>
      <c r="D84" s="76" t="s">
        <v>282</v>
      </c>
      <c r="E84" s="359">
        <v>280</v>
      </c>
      <c r="F84" s="358">
        <f>SUM(C84*E84)</f>
        <v>7000</v>
      </c>
      <c r="G84" s="360" t="s">
        <v>95</v>
      </c>
      <c r="H84" s="360" t="s">
        <v>95</v>
      </c>
      <c r="I84" s="119">
        <f t="shared" si="16"/>
        <v>7000</v>
      </c>
      <c r="J84" s="67"/>
      <c r="N84" s="64" t="s">
        <v>9</v>
      </c>
    </row>
    <row r="85" spans="1:14" ht="20.100000000000001" customHeight="1">
      <c r="A85" s="121"/>
      <c r="B85" s="112" t="s">
        <v>486</v>
      </c>
      <c r="C85" s="369">
        <v>4</v>
      </c>
      <c r="D85" s="110" t="s">
        <v>287</v>
      </c>
      <c r="E85" s="364">
        <v>216</v>
      </c>
      <c r="F85" s="370">
        <f t="shared" ref="F85:F86" si="17">C85*E85</f>
        <v>864</v>
      </c>
      <c r="G85" s="372" t="s">
        <v>95</v>
      </c>
      <c r="H85" s="372" t="s">
        <v>95</v>
      </c>
      <c r="I85" s="119">
        <f t="shared" si="16"/>
        <v>864</v>
      </c>
      <c r="J85" s="67"/>
    </row>
    <row r="86" spans="1:14" ht="20.100000000000001" customHeight="1">
      <c r="A86" s="121"/>
      <c r="B86" s="112" t="s">
        <v>487</v>
      </c>
      <c r="C86" s="369">
        <v>15</v>
      </c>
      <c r="D86" s="110" t="s">
        <v>282</v>
      </c>
      <c r="E86" s="364">
        <v>116</v>
      </c>
      <c r="F86" s="370">
        <f t="shared" si="17"/>
        <v>1740</v>
      </c>
      <c r="G86" s="372" t="s">
        <v>95</v>
      </c>
      <c r="H86" s="372" t="s">
        <v>95</v>
      </c>
      <c r="I86" s="119">
        <f t="shared" si="16"/>
        <v>1740</v>
      </c>
      <c r="J86" s="67"/>
    </row>
    <row r="87" spans="1:14" ht="20.100000000000001" customHeight="1">
      <c r="A87" s="121"/>
      <c r="B87" s="100" t="s">
        <v>488</v>
      </c>
      <c r="C87" s="106">
        <v>1</v>
      </c>
      <c r="D87" s="89" t="s">
        <v>113</v>
      </c>
      <c r="E87" s="93">
        <v>45</v>
      </c>
      <c r="F87" s="93">
        <f t="shared" ref="F87" si="18">SUM(C87*E87)</f>
        <v>45</v>
      </c>
      <c r="G87" s="142" t="s">
        <v>95</v>
      </c>
      <c r="H87" s="142" t="s">
        <v>95</v>
      </c>
      <c r="I87" s="93">
        <f t="shared" si="16"/>
        <v>45</v>
      </c>
      <c r="J87" s="67"/>
    </row>
    <row r="88" spans="1:14" ht="20.100000000000001" customHeight="1">
      <c r="A88" s="130"/>
      <c r="B88" s="371" t="s">
        <v>297</v>
      </c>
      <c r="C88" s="369">
        <v>1</v>
      </c>
      <c r="D88" s="110" t="s">
        <v>19</v>
      </c>
      <c r="E88" s="364">
        <v>6000</v>
      </c>
      <c r="F88" s="370">
        <f>C88*E88</f>
        <v>6000</v>
      </c>
      <c r="G88" s="372" t="s">
        <v>95</v>
      </c>
      <c r="H88" s="372" t="s">
        <v>95</v>
      </c>
      <c r="I88" s="119">
        <f t="shared" si="16"/>
        <v>6000</v>
      </c>
      <c r="J88" s="67"/>
      <c r="L88" s="179" t="s">
        <v>9</v>
      </c>
    </row>
    <row r="89" spans="1:14" ht="20.100000000000001" customHeight="1">
      <c r="A89" s="130"/>
      <c r="B89" s="371" t="s">
        <v>489</v>
      </c>
      <c r="C89" s="369">
        <v>1</v>
      </c>
      <c r="D89" s="110" t="s">
        <v>19</v>
      </c>
      <c r="E89" s="372" t="s">
        <v>95</v>
      </c>
      <c r="F89" s="372" t="s">
        <v>95</v>
      </c>
      <c r="G89" s="370">
        <v>9000</v>
      </c>
      <c r="H89" s="370">
        <f>SUM(G89*C89)</f>
        <v>9000</v>
      </c>
      <c r="I89" s="119">
        <f>SUM(H89)</f>
        <v>9000</v>
      </c>
      <c r="J89" s="67"/>
    </row>
    <row r="90" spans="1:14" ht="20.100000000000001" customHeight="1">
      <c r="A90" s="130"/>
      <c r="B90" s="100"/>
      <c r="C90" s="91"/>
      <c r="D90" s="89"/>
      <c r="E90" s="142"/>
      <c r="F90" s="142"/>
      <c r="G90" s="178"/>
      <c r="H90" s="93"/>
      <c r="I90" s="113"/>
      <c r="J90" s="67"/>
    </row>
    <row r="91" spans="1:14" ht="20.100000000000001" customHeight="1">
      <c r="A91" s="130"/>
      <c r="B91" s="66" t="s">
        <v>18</v>
      </c>
      <c r="C91" s="71"/>
      <c r="D91" s="66"/>
      <c r="E91" s="73"/>
      <c r="F91" s="199">
        <f>SUM(F73:F89)</f>
        <v>214139</v>
      </c>
      <c r="G91" s="385"/>
      <c r="H91" s="199">
        <f>SUM(H73:H89)</f>
        <v>119000</v>
      </c>
      <c r="I91" s="124"/>
      <c r="J91" s="67"/>
      <c r="K91" s="72">
        <f>SUM(F91+H91)</f>
        <v>333139</v>
      </c>
    </row>
    <row r="92" spans="1:14" ht="20.100000000000001" customHeight="1">
      <c r="A92" s="86"/>
      <c r="B92" s="121" t="s">
        <v>53</v>
      </c>
      <c r="C92" s="71"/>
      <c r="D92" s="66"/>
      <c r="E92" s="73"/>
      <c r="F92" s="69"/>
      <c r="G92" s="385"/>
      <c r="H92" s="386"/>
      <c r="I92" s="200">
        <f>SUM(I72:I90)</f>
        <v>333139</v>
      </c>
      <c r="J92" s="67"/>
      <c r="K92" s="72"/>
      <c r="L92" s="204"/>
    </row>
    <row r="93" spans="1:14" s="70" customFormat="1" ht="20.100000000000001" customHeight="1">
      <c r="A93" s="121"/>
      <c r="B93" s="417" t="s">
        <v>490</v>
      </c>
      <c r="C93" s="91"/>
      <c r="D93" s="89"/>
      <c r="E93" s="77"/>
      <c r="F93" s="77"/>
      <c r="G93" s="87"/>
      <c r="H93" s="87"/>
      <c r="I93" s="77"/>
      <c r="J93" s="67"/>
      <c r="L93" s="192"/>
    </row>
    <row r="94" spans="1:14" ht="20.100000000000001" customHeight="1">
      <c r="A94" s="121"/>
      <c r="B94" s="100" t="s">
        <v>771</v>
      </c>
      <c r="C94" s="91">
        <v>1</v>
      </c>
      <c r="D94" s="89" t="s">
        <v>113</v>
      </c>
      <c r="E94" s="93">
        <v>2000</v>
      </c>
      <c r="F94" s="93">
        <f t="shared" ref="F94:F101" si="19">SUM(C94*E94)</f>
        <v>2000</v>
      </c>
      <c r="G94" s="142" t="s">
        <v>95</v>
      </c>
      <c r="H94" s="142" t="s">
        <v>95</v>
      </c>
      <c r="I94" s="93">
        <f t="shared" ref="I94:I101" si="20">SUM(F94)</f>
        <v>2000</v>
      </c>
      <c r="J94" s="67"/>
    </row>
    <row r="95" spans="1:14" ht="20.100000000000001" customHeight="1">
      <c r="A95" s="121"/>
      <c r="B95" s="100" t="s">
        <v>491</v>
      </c>
      <c r="C95" s="91">
        <v>67</v>
      </c>
      <c r="D95" s="89" t="s">
        <v>282</v>
      </c>
      <c r="E95" s="93">
        <v>229</v>
      </c>
      <c r="F95" s="93">
        <f t="shared" si="19"/>
        <v>15343</v>
      </c>
      <c r="G95" s="142" t="s">
        <v>95</v>
      </c>
      <c r="H95" s="142" t="s">
        <v>95</v>
      </c>
      <c r="I95" s="93">
        <f t="shared" si="20"/>
        <v>15343</v>
      </c>
      <c r="J95" s="67"/>
    </row>
    <row r="96" spans="1:14" ht="20.100000000000001" customHeight="1">
      <c r="A96" s="121"/>
      <c r="B96" s="100" t="s">
        <v>492</v>
      </c>
      <c r="C96" s="91">
        <v>60</v>
      </c>
      <c r="D96" s="89" t="s">
        <v>282</v>
      </c>
      <c r="E96" s="93">
        <v>200</v>
      </c>
      <c r="F96" s="93">
        <f t="shared" si="19"/>
        <v>12000</v>
      </c>
      <c r="G96" s="142" t="s">
        <v>95</v>
      </c>
      <c r="H96" s="142" t="s">
        <v>95</v>
      </c>
      <c r="I96" s="93">
        <f t="shared" si="20"/>
        <v>12000</v>
      </c>
      <c r="J96" s="67"/>
    </row>
    <row r="97" spans="1:13" ht="20.100000000000001" customHeight="1">
      <c r="A97" s="121"/>
      <c r="B97" s="100" t="s">
        <v>493</v>
      </c>
      <c r="C97" s="91">
        <v>8</v>
      </c>
      <c r="D97" s="89" t="s">
        <v>113</v>
      </c>
      <c r="E97" s="93">
        <v>1000</v>
      </c>
      <c r="F97" s="93">
        <f t="shared" si="19"/>
        <v>8000</v>
      </c>
      <c r="G97" s="142" t="s">
        <v>95</v>
      </c>
      <c r="H97" s="142" t="s">
        <v>95</v>
      </c>
      <c r="I97" s="93">
        <f t="shared" si="20"/>
        <v>8000</v>
      </c>
      <c r="J97" s="67"/>
      <c r="L97" s="179" t="s">
        <v>9</v>
      </c>
      <c r="M97" s="64" t="s">
        <v>9</v>
      </c>
    </row>
    <row r="98" spans="1:13" ht="20.100000000000001" customHeight="1">
      <c r="A98" s="121"/>
      <c r="B98" s="100" t="s">
        <v>494</v>
      </c>
      <c r="C98" s="91">
        <v>49</v>
      </c>
      <c r="D98" s="89" t="s">
        <v>113</v>
      </c>
      <c r="E98" s="93">
        <v>200</v>
      </c>
      <c r="F98" s="93">
        <f t="shared" si="19"/>
        <v>9800</v>
      </c>
      <c r="G98" s="142" t="s">
        <v>95</v>
      </c>
      <c r="H98" s="142" t="s">
        <v>95</v>
      </c>
      <c r="I98" s="93">
        <f t="shared" si="20"/>
        <v>9800</v>
      </c>
      <c r="J98" s="67"/>
      <c r="M98" s="64" t="s">
        <v>9</v>
      </c>
    </row>
    <row r="99" spans="1:13" ht="20.100000000000001" customHeight="1">
      <c r="A99" s="121"/>
      <c r="B99" s="100" t="s">
        <v>495</v>
      </c>
      <c r="C99" s="106">
        <v>2</v>
      </c>
      <c r="D99" s="89" t="s">
        <v>287</v>
      </c>
      <c r="E99" s="93">
        <v>291</v>
      </c>
      <c r="F99" s="93">
        <f t="shared" si="19"/>
        <v>582</v>
      </c>
      <c r="G99" s="142" t="s">
        <v>95</v>
      </c>
      <c r="H99" s="142" t="s">
        <v>95</v>
      </c>
      <c r="I99" s="93">
        <f t="shared" si="20"/>
        <v>582</v>
      </c>
      <c r="J99" s="67"/>
    </row>
    <row r="100" spans="1:13" ht="20.100000000000001" customHeight="1">
      <c r="A100" s="121"/>
      <c r="B100" s="100" t="s">
        <v>496</v>
      </c>
      <c r="C100" s="106">
        <v>16</v>
      </c>
      <c r="D100" s="89" t="s">
        <v>287</v>
      </c>
      <c r="E100" s="93">
        <v>58</v>
      </c>
      <c r="F100" s="93">
        <f t="shared" si="19"/>
        <v>928</v>
      </c>
      <c r="G100" s="142" t="s">
        <v>95</v>
      </c>
      <c r="H100" s="142" t="s">
        <v>95</v>
      </c>
      <c r="I100" s="93">
        <f t="shared" si="20"/>
        <v>928</v>
      </c>
      <c r="J100" s="67"/>
    </row>
    <row r="101" spans="1:13" ht="20.100000000000001" customHeight="1">
      <c r="A101" s="121"/>
      <c r="B101" s="100" t="s">
        <v>288</v>
      </c>
      <c r="C101" s="91">
        <v>1</v>
      </c>
      <c r="D101" s="89" t="s">
        <v>113</v>
      </c>
      <c r="E101" s="93">
        <v>6000</v>
      </c>
      <c r="F101" s="93">
        <f t="shared" si="19"/>
        <v>6000</v>
      </c>
      <c r="G101" s="142" t="s">
        <v>95</v>
      </c>
      <c r="H101" s="142" t="s">
        <v>95</v>
      </c>
      <c r="I101" s="93">
        <f t="shared" si="20"/>
        <v>6000</v>
      </c>
      <c r="J101" s="67"/>
    </row>
    <row r="102" spans="1:13" ht="20.100000000000001" customHeight="1">
      <c r="A102" s="121"/>
      <c r="B102" s="100" t="s">
        <v>497</v>
      </c>
      <c r="C102" s="91">
        <v>1</v>
      </c>
      <c r="D102" s="89" t="s">
        <v>19</v>
      </c>
      <c r="E102" s="372" t="s">
        <v>95</v>
      </c>
      <c r="F102" s="372" t="s">
        <v>95</v>
      </c>
      <c r="G102" s="370">
        <v>9000</v>
      </c>
      <c r="H102" s="370">
        <f>SUM(G102*C102)</f>
        <v>9000</v>
      </c>
      <c r="I102" s="119">
        <f>SUM(H102)</f>
        <v>9000</v>
      </c>
      <c r="J102" s="67"/>
    </row>
    <row r="103" spans="1:13" ht="20.100000000000001" customHeight="1">
      <c r="A103" s="121"/>
      <c r="B103" s="100"/>
      <c r="C103" s="91"/>
      <c r="D103" s="89"/>
      <c r="E103" s="93"/>
      <c r="F103" s="93"/>
      <c r="G103" s="142"/>
      <c r="H103" s="142"/>
      <c r="I103" s="93"/>
      <c r="J103" s="67"/>
    </row>
    <row r="104" spans="1:13" ht="20.100000000000001" customHeight="1">
      <c r="A104" s="121"/>
      <c r="B104" s="100"/>
      <c r="C104" s="91"/>
      <c r="D104" s="89"/>
      <c r="E104" s="93"/>
      <c r="F104" s="93"/>
      <c r="G104" s="142"/>
      <c r="H104" s="142"/>
      <c r="I104" s="93"/>
      <c r="J104" s="67"/>
    </row>
    <row r="105" spans="1:13" ht="20.100000000000001" customHeight="1">
      <c r="A105" s="121"/>
      <c r="B105" s="100"/>
      <c r="C105" s="91"/>
      <c r="D105" s="89"/>
      <c r="E105" s="93"/>
      <c r="F105" s="93"/>
      <c r="G105" s="142"/>
      <c r="H105" s="142"/>
      <c r="I105" s="93"/>
      <c r="J105" s="67"/>
    </row>
    <row r="106" spans="1:13" ht="20.100000000000001" customHeight="1">
      <c r="A106" s="121"/>
      <c r="B106" s="100"/>
      <c r="C106" s="91"/>
      <c r="D106" s="89"/>
      <c r="E106" s="93"/>
      <c r="F106" s="93"/>
      <c r="G106" s="142"/>
      <c r="H106" s="142"/>
      <c r="I106" s="93"/>
      <c r="J106" s="67"/>
    </row>
    <row r="107" spans="1:13" ht="20.100000000000001" customHeight="1">
      <c r="A107" s="121"/>
      <c r="B107" s="12"/>
      <c r="C107" s="403"/>
      <c r="D107" s="80"/>
      <c r="E107" s="120"/>
      <c r="F107" s="120"/>
      <c r="G107" s="120"/>
      <c r="H107" s="120"/>
      <c r="I107" s="85"/>
      <c r="J107" s="67"/>
    </row>
    <row r="108" spans="1:13" s="70" customFormat="1" ht="20.100000000000001" customHeight="1">
      <c r="A108" s="121"/>
      <c r="B108" s="67"/>
      <c r="C108" s="202"/>
      <c r="D108" s="80"/>
      <c r="E108" s="120"/>
      <c r="F108" s="120"/>
      <c r="G108" s="128"/>
      <c r="H108" s="128"/>
      <c r="I108" s="78"/>
      <c r="J108" s="67"/>
      <c r="L108" s="192"/>
    </row>
    <row r="109" spans="1:13" s="70" customFormat="1" ht="20.100000000000001" customHeight="1">
      <c r="A109" s="130"/>
      <c r="B109" s="68"/>
      <c r="C109" s="71"/>
      <c r="D109" s="66"/>
      <c r="E109" s="73"/>
      <c r="F109" s="69"/>
      <c r="G109" s="128"/>
      <c r="H109" s="128"/>
      <c r="I109" s="124"/>
      <c r="J109" s="67"/>
      <c r="L109" s="192"/>
    </row>
    <row r="110" spans="1:13" ht="20.100000000000001" customHeight="1">
      <c r="A110" s="130"/>
      <c r="B110" s="68"/>
      <c r="C110" s="71"/>
      <c r="D110" s="66"/>
      <c r="E110" s="198"/>
      <c r="F110" s="198"/>
      <c r="G110" s="120"/>
      <c r="H110" s="120"/>
      <c r="I110" s="78"/>
      <c r="J110" s="67"/>
      <c r="K110" s="72"/>
    </row>
    <row r="111" spans="1:13" ht="20.100000000000001" customHeight="1">
      <c r="A111" s="130"/>
      <c r="B111" s="68"/>
      <c r="C111" s="71"/>
      <c r="D111" s="66"/>
      <c r="E111" s="198"/>
      <c r="F111" s="198"/>
      <c r="G111" s="134"/>
      <c r="H111" s="120"/>
      <c r="I111" s="78"/>
      <c r="J111" s="67"/>
      <c r="K111" s="72"/>
    </row>
    <row r="112" spans="1:13" ht="20.100000000000001" customHeight="1">
      <c r="A112" s="130"/>
      <c r="B112" s="66" t="s">
        <v>18</v>
      </c>
      <c r="C112" s="71"/>
      <c r="D112" s="66"/>
      <c r="E112" s="73"/>
      <c r="F112" s="199">
        <f>SUM(F94:F110)</f>
        <v>54653</v>
      </c>
      <c r="G112" s="385"/>
      <c r="H112" s="199">
        <f>SUM(H94:H110)</f>
        <v>9000</v>
      </c>
      <c r="I112" s="124"/>
      <c r="J112" s="67"/>
      <c r="K112" s="72">
        <f>SUM(F112+H112)</f>
        <v>63653</v>
      </c>
    </row>
    <row r="113" spans="1:13" ht="20.100000000000001" customHeight="1">
      <c r="A113" s="86"/>
      <c r="B113" s="121" t="s">
        <v>53</v>
      </c>
      <c r="C113" s="71"/>
      <c r="D113" s="66"/>
      <c r="E113" s="73"/>
      <c r="F113" s="69"/>
      <c r="G113" s="385"/>
      <c r="H113" s="386"/>
      <c r="I113" s="200">
        <f>SUM(I94:I112)</f>
        <v>63653</v>
      </c>
      <c r="J113" s="67"/>
    </row>
    <row r="116" spans="1:13">
      <c r="I116" s="72">
        <f>SUM(I28+I50+I71+I92+I113)</f>
        <v>1151003</v>
      </c>
    </row>
    <row r="117" spans="1:13">
      <c r="M117" s="64" t="s">
        <v>9</v>
      </c>
    </row>
  </sheetData>
  <mergeCells count="6">
    <mergeCell ref="G79:H79"/>
    <mergeCell ref="A1:J1"/>
    <mergeCell ref="E6:F6"/>
    <mergeCell ref="G6:H6"/>
    <mergeCell ref="G77:H77"/>
    <mergeCell ref="G78:H78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24" right="0.2" top="0.39370078740157483" bottom="0.19" header="0.11811023622047245" footer="0.16"/>
  <pageSetup paperSize="9" orientation="landscape" horizontalDpi="1200" verticalDpi="1200" r:id="rId1"/>
  <headerFooter>
    <oddHeader>&amp;Rแบบ ปร. 4 แผ่นที่  &amp;P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05"/>
  <sheetViews>
    <sheetView view="pageBreakPreview" topLeftCell="A76" zoomScale="90" zoomScaleSheetLayoutView="90" workbookViewId="0">
      <selection sqref="A1:J103"/>
    </sheetView>
  </sheetViews>
  <sheetFormatPr defaultRowHeight="18"/>
  <cols>
    <col min="1" max="1" width="10.7109375" style="197" customWidth="1"/>
    <col min="2" max="2" width="56.140625" style="64" customWidth="1"/>
    <col min="3" max="3" width="9.28515625" style="64" customWidth="1"/>
    <col min="4" max="4" width="7" style="64" customWidth="1"/>
    <col min="5" max="8" width="11.7109375" style="64" customWidth="1"/>
    <col min="9" max="9" width="13.140625" style="64" customWidth="1"/>
    <col min="10" max="10" width="8.85546875" style="64" customWidth="1"/>
    <col min="11" max="11" width="12" style="64" customWidth="1"/>
    <col min="12" max="12" width="13.85546875" style="179" bestFit="1" customWidth="1"/>
    <col min="13" max="14" width="13.85546875" style="64" bestFit="1" customWidth="1"/>
    <col min="15" max="16384" width="9.140625" style="64"/>
  </cols>
  <sheetData>
    <row r="1" spans="1:14" s="179" customFormat="1">
      <c r="A1" s="441" t="s">
        <v>60</v>
      </c>
      <c r="B1" s="441"/>
      <c r="C1" s="441"/>
      <c r="D1" s="441"/>
      <c r="E1" s="441"/>
      <c r="F1" s="441"/>
      <c r="G1" s="441"/>
      <c r="H1" s="441"/>
      <c r="I1" s="441"/>
      <c r="J1" s="441"/>
      <c r="L1" s="179">
        <v>304000</v>
      </c>
    </row>
    <row r="2" spans="1:14" s="184" customFormat="1">
      <c r="A2" s="180" t="s">
        <v>58</v>
      </c>
      <c r="B2" s="181" t="s">
        <v>57</v>
      </c>
      <c r="C2" s="180"/>
      <c r="D2" s="182"/>
      <c r="E2" s="182"/>
      <c r="F2" s="181"/>
      <c r="G2" s="181"/>
      <c r="H2" s="183"/>
      <c r="I2" s="182"/>
      <c r="J2" s="182"/>
    </row>
    <row r="3" spans="1:14" s="179" customFormat="1">
      <c r="A3" s="180" t="s">
        <v>59</v>
      </c>
      <c r="B3" s="181" t="str">
        <f>+'แบบ ปร.6'!B2</f>
        <v xml:space="preserve">งานก่อสร้างอาคารกองบังคับการ กอง รปภ.สพ.ทร.  จำนวน 1 หลัง </v>
      </c>
      <c r="C3" s="183"/>
      <c r="D3" s="181"/>
      <c r="E3" s="185"/>
      <c r="F3" s="183" t="s">
        <v>14</v>
      </c>
      <c r="G3" s="181" t="s">
        <v>769</v>
      </c>
      <c r="H3" s="182"/>
      <c r="I3" s="182"/>
      <c r="J3" s="181"/>
    </row>
    <row r="4" spans="1:14" s="184" customFormat="1">
      <c r="A4" s="180" t="s">
        <v>54</v>
      </c>
      <c r="B4" s="181" t="str">
        <f>+'แบบ ปร.6'!B3</f>
        <v xml:space="preserve"> อ.สัตหีบ  จว.ชลบุรี</v>
      </c>
      <c r="C4" s="181" t="s">
        <v>320</v>
      </c>
      <c r="D4" s="181"/>
      <c r="F4" s="181" t="str">
        <f>+'แบบ ปร.6'!C5</f>
        <v>สพ.ทร.</v>
      </c>
      <c r="G4" s="182"/>
      <c r="H4" s="182"/>
      <c r="I4" s="182"/>
      <c r="J4" s="182"/>
    </row>
    <row r="5" spans="1:14" s="184" customFormat="1" ht="18.75" thickBot="1">
      <c r="A5" s="186"/>
      <c r="B5" s="187"/>
      <c r="C5" s="187"/>
      <c r="D5" s="187"/>
      <c r="E5" s="187"/>
      <c r="F5" s="187"/>
      <c r="G5" s="187"/>
      <c r="H5" s="187"/>
      <c r="I5" s="188"/>
      <c r="J5" s="188"/>
    </row>
    <row r="6" spans="1:14" ht="18.75" thickTop="1">
      <c r="A6" s="384" t="s">
        <v>61</v>
      </c>
      <c r="B6" s="444" t="str">
        <f>+ปป.ภายใน!B6</f>
        <v>รายการ</v>
      </c>
      <c r="C6" s="404" t="s">
        <v>2</v>
      </c>
      <c r="D6" s="405" t="s">
        <v>3</v>
      </c>
      <c r="E6" s="442" t="s">
        <v>44</v>
      </c>
      <c r="F6" s="443"/>
      <c r="G6" s="442" t="s">
        <v>43</v>
      </c>
      <c r="H6" s="443"/>
      <c r="I6" s="118" t="s">
        <v>42</v>
      </c>
      <c r="J6" s="406" t="s">
        <v>8</v>
      </c>
    </row>
    <row r="7" spans="1:14" ht="18.75" thickBot="1">
      <c r="A7" s="394"/>
      <c r="B7" s="445"/>
      <c r="C7" s="408"/>
      <c r="D7" s="407"/>
      <c r="E7" s="189" t="s">
        <v>4</v>
      </c>
      <c r="F7" s="189" t="s">
        <v>5</v>
      </c>
      <c r="G7" s="189" t="s">
        <v>4</v>
      </c>
      <c r="H7" s="190" t="s">
        <v>5</v>
      </c>
      <c r="I7" s="191" t="s">
        <v>52</v>
      </c>
      <c r="J7" s="409"/>
    </row>
    <row r="8" spans="1:14" ht="18.75" thickTop="1">
      <c r="A8" s="138"/>
      <c r="B8" s="135" t="s">
        <v>553</v>
      </c>
      <c r="C8" s="116"/>
      <c r="D8" s="65"/>
      <c r="E8" s="117"/>
      <c r="F8" s="117"/>
      <c r="G8" s="117"/>
      <c r="H8" s="393"/>
      <c r="I8" s="118"/>
      <c r="J8" s="65"/>
    </row>
    <row r="9" spans="1:14" s="70" customFormat="1">
      <c r="A9" s="121"/>
      <c r="B9" s="101" t="s">
        <v>554</v>
      </c>
      <c r="C9" s="80"/>
      <c r="D9" s="80"/>
      <c r="E9" s="120"/>
      <c r="F9" s="120"/>
      <c r="G9" s="120"/>
      <c r="H9" s="120"/>
      <c r="I9" s="78"/>
      <c r="J9" s="67"/>
      <c r="L9" s="192"/>
    </row>
    <row r="10" spans="1:14" s="70" customFormat="1">
      <c r="A10" s="121"/>
      <c r="B10" s="67" t="s">
        <v>555</v>
      </c>
      <c r="C10" s="80">
        <v>36</v>
      </c>
      <c r="D10" s="80" t="s">
        <v>282</v>
      </c>
      <c r="E10" s="120">
        <v>86</v>
      </c>
      <c r="F10" s="120">
        <f>SUM(E10*C10)</f>
        <v>3096</v>
      </c>
      <c r="G10" s="120">
        <v>75</v>
      </c>
      <c r="H10" s="120">
        <f>SUM(G10*C10)</f>
        <v>2700</v>
      </c>
      <c r="I10" s="78">
        <f>SUM(H10+F10)</f>
        <v>5796</v>
      </c>
      <c r="J10" s="67"/>
      <c r="L10" s="193"/>
      <c r="M10" s="194"/>
      <c r="N10" s="194"/>
    </row>
    <row r="11" spans="1:14" s="70" customFormat="1">
      <c r="A11" s="121"/>
      <c r="B11" s="67" t="s">
        <v>556</v>
      </c>
      <c r="C11" s="80">
        <v>42</v>
      </c>
      <c r="D11" s="80" t="s">
        <v>282</v>
      </c>
      <c r="E11" s="120">
        <v>248</v>
      </c>
      <c r="F11" s="120">
        <f>SUM(E11*C11)</f>
        <v>10416</v>
      </c>
      <c r="G11" s="120">
        <v>150</v>
      </c>
      <c r="H11" s="120">
        <f>SUM(G11*C11)</f>
        <v>6300</v>
      </c>
      <c r="I11" s="78">
        <f>SUM(H11+F11)</f>
        <v>16716</v>
      </c>
      <c r="J11" s="67"/>
      <c r="L11" s="193"/>
      <c r="M11" s="194"/>
      <c r="N11" s="194"/>
    </row>
    <row r="12" spans="1:14" s="70" customFormat="1">
      <c r="A12" s="86"/>
      <c r="B12" s="101" t="s">
        <v>557</v>
      </c>
      <c r="C12" s="66"/>
      <c r="D12" s="66"/>
      <c r="E12" s="387"/>
      <c r="F12" s="387"/>
      <c r="G12" s="387"/>
      <c r="H12" s="387"/>
      <c r="I12" s="124"/>
      <c r="J12" s="67"/>
      <c r="K12" s="64"/>
      <c r="L12" s="193"/>
      <c r="M12" s="194"/>
      <c r="N12" s="194"/>
    </row>
    <row r="13" spans="1:14" s="70" customFormat="1">
      <c r="A13" s="86"/>
      <c r="B13" s="67" t="s">
        <v>558</v>
      </c>
      <c r="C13" s="80">
        <v>7</v>
      </c>
      <c r="D13" s="80" t="s">
        <v>282</v>
      </c>
      <c r="E13" s="120">
        <v>401</v>
      </c>
      <c r="F13" s="120">
        <f>SUM(E13*C13)</f>
        <v>2807</v>
      </c>
      <c r="G13" s="120">
        <v>200</v>
      </c>
      <c r="H13" s="120">
        <f>SUM(G13*C13)</f>
        <v>1400</v>
      </c>
      <c r="I13" s="78">
        <f>SUM(H13+F13)</f>
        <v>4207</v>
      </c>
      <c r="J13" s="67"/>
      <c r="K13" s="64"/>
      <c r="L13" s="193"/>
      <c r="M13" s="194"/>
      <c r="N13" s="194"/>
    </row>
    <row r="14" spans="1:14" s="70" customFormat="1">
      <c r="A14" s="86"/>
      <c r="B14" s="67" t="s">
        <v>559</v>
      </c>
      <c r="C14" s="80">
        <v>6</v>
      </c>
      <c r="D14" s="80" t="s">
        <v>282</v>
      </c>
      <c r="E14" s="120">
        <v>1270</v>
      </c>
      <c r="F14" s="120">
        <f>SUM(E14*C14)</f>
        <v>7620</v>
      </c>
      <c r="G14" s="88" t="s">
        <v>95</v>
      </c>
      <c r="H14" s="88" t="s">
        <v>95</v>
      </c>
      <c r="I14" s="78">
        <f>SUM(F14)</f>
        <v>7620</v>
      </c>
      <c r="J14" s="67"/>
      <c r="K14" s="64"/>
      <c r="L14" s="192" t="s">
        <v>9</v>
      </c>
    </row>
    <row r="15" spans="1:14" s="70" customFormat="1">
      <c r="A15" s="121"/>
      <c r="B15" s="101" t="s">
        <v>560</v>
      </c>
      <c r="C15" s="80"/>
      <c r="D15" s="80"/>
      <c r="E15" s="120"/>
      <c r="F15" s="120"/>
      <c r="G15" s="120"/>
      <c r="H15" s="120"/>
      <c r="I15" s="78"/>
      <c r="J15" s="67"/>
      <c r="K15" s="137"/>
      <c r="L15" s="192"/>
    </row>
    <row r="16" spans="1:14" s="70" customFormat="1" ht="21">
      <c r="A16" s="121"/>
      <c r="B16" s="67" t="s">
        <v>561</v>
      </c>
      <c r="C16" s="80">
        <v>1</v>
      </c>
      <c r="D16" s="80" t="s">
        <v>302</v>
      </c>
      <c r="E16" s="81">
        <v>359</v>
      </c>
      <c r="F16" s="81">
        <f>SUM(C16*E16)</f>
        <v>359</v>
      </c>
      <c r="G16" s="88" t="s">
        <v>95</v>
      </c>
      <c r="H16" s="88" t="s">
        <v>95</v>
      </c>
      <c r="I16" s="78">
        <f>SUM(F16)</f>
        <v>359</v>
      </c>
      <c r="J16" s="67"/>
      <c r="K16" s="137"/>
      <c r="L16" s="192"/>
    </row>
    <row r="17" spans="1:12" s="70" customFormat="1">
      <c r="A17" s="121"/>
      <c r="B17" s="67" t="s">
        <v>562</v>
      </c>
      <c r="C17" s="80">
        <v>1</v>
      </c>
      <c r="D17" s="80" t="s">
        <v>302</v>
      </c>
      <c r="E17" s="81">
        <v>550</v>
      </c>
      <c r="F17" s="81">
        <f>SUM(C17*E17)</f>
        <v>550</v>
      </c>
      <c r="G17" s="88" t="s">
        <v>95</v>
      </c>
      <c r="H17" s="88" t="s">
        <v>95</v>
      </c>
      <c r="I17" s="78">
        <f>SUM(F17)</f>
        <v>550</v>
      </c>
      <c r="J17" s="67"/>
      <c r="K17" s="137"/>
      <c r="L17" s="192"/>
    </row>
    <row r="18" spans="1:12" s="70" customFormat="1">
      <c r="A18" s="121"/>
      <c r="B18" s="67" t="s">
        <v>563</v>
      </c>
      <c r="C18" s="80">
        <v>1</v>
      </c>
      <c r="D18" s="80" t="s">
        <v>302</v>
      </c>
      <c r="E18" s="81">
        <v>900</v>
      </c>
      <c r="F18" s="81">
        <f>SUM(C18*E18)</f>
        <v>900</v>
      </c>
      <c r="G18" s="88" t="s">
        <v>95</v>
      </c>
      <c r="H18" s="88" t="s">
        <v>95</v>
      </c>
      <c r="I18" s="78">
        <f>SUM(F18)</f>
        <v>900</v>
      </c>
      <c r="J18" s="67"/>
      <c r="K18" s="137"/>
      <c r="L18" s="192"/>
    </row>
    <row r="19" spans="1:12" s="70" customFormat="1">
      <c r="A19" s="80"/>
      <c r="B19" s="67" t="s">
        <v>564</v>
      </c>
      <c r="C19" s="80">
        <v>1</v>
      </c>
      <c r="D19" s="80" t="s">
        <v>302</v>
      </c>
      <c r="E19" s="81">
        <v>1250</v>
      </c>
      <c r="F19" s="81">
        <f>SUM(C19*E19)</f>
        <v>1250</v>
      </c>
      <c r="G19" s="88" t="s">
        <v>95</v>
      </c>
      <c r="H19" s="88" t="s">
        <v>95</v>
      </c>
      <c r="I19" s="78">
        <f>SUM(F19)</f>
        <v>1250</v>
      </c>
      <c r="J19" s="67"/>
      <c r="K19" s="64"/>
      <c r="L19" s="192"/>
    </row>
    <row r="20" spans="1:12" s="70" customFormat="1" ht="20.25">
      <c r="A20" s="80"/>
      <c r="B20" s="101" t="s">
        <v>565</v>
      </c>
      <c r="C20" s="169"/>
      <c r="D20" s="169"/>
      <c r="E20" s="169"/>
      <c r="F20" s="169"/>
      <c r="G20" s="169"/>
      <c r="H20" s="169"/>
      <c r="I20" s="169"/>
      <c r="J20" s="67"/>
      <c r="K20" s="64"/>
      <c r="L20" s="192"/>
    </row>
    <row r="21" spans="1:12" s="70" customFormat="1" ht="20.25">
      <c r="A21" s="80"/>
      <c r="B21" s="101" t="s">
        <v>566</v>
      </c>
      <c r="C21" s="169"/>
      <c r="D21" s="169"/>
      <c r="E21" s="169"/>
      <c r="F21" s="169"/>
      <c r="G21" s="169"/>
      <c r="H21" s="169"/>
      <c r="I21" s="169"/>
      <c r="J21" s="67"/>
      <c r="K21" s="64"/>
      <c r="L21" s="192"/>
    </row>
    <row r="22" spans="1:12" s="70" customFormat="1">
      <c r="A22" s="80"/>
      <c r="B22" s="67" t="s">
        <v>567</v>
      </c>
      <c r="C22" s="80">
        <v>2</v>
      </c>
      <c r="D22" s="80" t="s">
        <v>113</v>
      </c>
      <c r="E22" s="120">
        <v>3565</v>
      </c>
      <c r="F22" s="120">
        <f>SUM(E22*C22)</f>
        <v>7130</v>
      </c>
      <c r="G22" s="120">
        <v>400</v>
      </c>
      <c r="H22" s="120">
        <f>SUM(G22*C22)</f>
        <v>800</v>
      </c>
      <c r="I22" s="78">
        <f>SUM(H22+F22)</f>
        <v>7930</v>
      </c>
      <c r="J22" s="67"/>
      <c r="K22" s="136"/>
      <c r="L22" s="192"/>
    </row>
    <row r="23" spans="1:12" s="70" customFormat="1">
      <c r="A23" s="122"/>
      <c r="B23" s="67" t="s">
        <v>568</v>
      </c>
      <c r="C23" s="80">
        <v>1</v>
      </c>
      <c r="D23" s="80" t="s">
        <v>113</v>
      </c>
      <c r="E23" s="120">
        <v>6000</v>
      </c>
      <c r="F23" s="120">
        <f>SUM(E23*C23)</f>
        <v>6000</v>
      </c>
      <c r="G23" s="120">
        <v>400</v>
      </c>
      <c r="H23" s="120">
        <f>SUM(G23*C23)</f>
        <v>400</v>
      </c>
      <c r="I23" s="78">
        <f>SUM(H23+F23)</f>
        <v>6400</v>
      </c>
      <c r="J23" s="67"/>
      <c r="K23" s="64"/>
      <c r="L23" s="192"/>
    </row>
    <row r="24" spans="1:12" s="70" customFormat="1">
      <c r="A24" s="122"/>
      <c r="B24" s="67"/>
      <c r="C24" s="80"/>
      <c r="D24" s="80"/>
      <c r="E24" s="81"/>
      <c r="F24" s="81"/>
      <c r="G24" s="388"/>
      <c r="H24" s="88"/>
      <c r="I24" s="78"/>
      <c r="J24" s="67"/>
      <c r="K24" s="64"/>
      <c r="L24" s="192"/>
    </row>
    <row r="25" spans="1:12" s="70" customFormat="1">
      <c r="A25" s="130"/>
      <c r="B25" s="66" t="s">
        <v>18</v>
      </c>
      <c r="C25" s="71"/>
      <c r="D25" s="66"/>
      <c r="E25" s="73"/>
      <c r="F25" s="123">
        <f>SUM(F10:F24)</f>
        <v>40128</v>
      </c>
      <c r="G25" s="385"/>
      <c r="H25" s="123">
        <f>SUM(H10:H24)</f>
        <v>11600</v>
      </c>
      <c r="I25" s="124"/>
      <c r="J25" s="67"/>
      <c r="K25" s="72">
        <f>SUM(H25+F25)</f>
        <v>51728</v>
      </c>
      <c r="L25" s="196"/>
    </row>
    <row r="26" spans="1:12" s="70" customFormat="1">
      <c r="A26" s="130"/>
      <c r="B26" s="121" t="s">
        <v>53</v>
      </c>
      <c r="C26" s="71"/>
      <c r="D26" s="66"/>
      <c r="E26" s="73"/>
      <c r="F26" s="69"/>
      <c r="G26" s="385"/>
      <c r="H26" s="386"/>
      <c r="I26" s="200">
        <f>SUM(I10:I25)</f>
        <v>51728</v>
      </c>
      <c r="J26" s="67"/>
      <c r="K26" s="72"/>
      <c r="L26" s="192"/>
    </row>
    <row r="27" spans="1:12" s="70" customFormat="1" ht="20.25">
      <c r="A27" s="138"/>
      <c r="B27" s="135" t="s">
        <v>581</v>
      </c>
      <c r="C27" s="169"/>
      <c r="D27" s="169"/>
      <c r="E27" s="169"/>
      <c r="F27" s="169"/>
      <c r="G27" s="169"/>
      <c r="H27" s="169"/>
      <c r="I27" s="169"/>
      <c r="J27" s="65"/>
      <c r="K27" s="64"/>
      <c r="L27" s="192"/>
    </row>
    <row r="28" spans="1:12" ht="20.25">
      <c r="A28" s="121"/>
      <c r="B28" s="101" t="s">
        <v>565</v>
      </c>
      <c r="C28" s="169"/>
      <c r="D28" s="169"/>
      <c r="E28" s="169"/>
      <c r="F28" s="169"/>
      <c r="G28" s="169"/>
      <c r="H28" s="169"/>
      <c r="I28" s="169"/>
      <c r="J28" s="67"/>
      <c r="K28" s="70"/>
    </row>
    <row r="29" spans="1:12" ht="20.25">
      <c r="A29" s="121"/>
      <c r="B29" s="101" t="s">
        <v>569</v>
      </c>
      <c r="C29" s="169"/>
      <c r="D29" s="169"/>
      <c r="E29" s="169"/>
      <c r="F29" s="169"/>
      <c r="G29" s="169"/>
      <c r="H29" s="169"/>
      <c r="I29" s="169"/>
      <c r="J29" s="67"/>
      <c r="K29" s="195"/>
    </row>
    <row r="30" spans="1:12">
      <c r="A30" s="121"/>
      <c r="B30" s="67" t="s">
        <v>570</v>
      </c>
      <c r="C30" s="80">
        <v>1</v>
      </c>
      <c r="D30" s="80" t="s">
        <v>113</v>
      </c>
      <c r="E30" s="120">
        <v>3035</v>
      </c>
      <c r="F30" s="120">
        <f>SUM(E30*C30)</f>
        <v>3035</v>
      </c>
      <c r="G30" s="120">
        <v>400</v>
      </c>
      <c r="H30" s="120">
        <f>SUM(G30*C30)</f>
        <v>400</v>
      </c>
      <c r="I30" s="78">
        <f>SUM(H30+F30)</f>
        <v>3435</v>
      </c>
      <c r="J30" s="67"/>
      <c r="K30" s="137"/>
    </row>
    <row r="31" spans="1:12">
      <c r="A31" s="121"/>
      <c r="B31" s="67" t="s">
        <v>571</v>
      </c>
      <c r="C31" s="80">
        <v>2</v>
      </c>
      <c r="D31" s="80" t="s">
        <v>302</v>
      </c>
      <c r="E31" s="120">
        <v>130</v>
      </c>
      <c r="F31" s="120">
        <f>SUM(E31*C31)</f>
        <v>260</v>
      </c>
      <c r="G31" s="88" t="s">
        <v>95</v>
      </c>
      <c r="H31" s="88" t="s">
        <v>95</v>
      </c>
      <c r="I31" s="78">
        <f>SUM(F31)</f>
        <v>260</v>
      </c>
      <c r="J31" s="67"/>
      <c r="K31" s="137"/>
    </row>
    <row r="32" spans="1:12">
      <c r="A32" s="121"/>
      <c r="B32" s="67" t="s">
        <v>572</v>
      </c>
      <c r="C32" s="80">
        <v>1</v>
      </c>
      <c r="D32" s="80" t="s">
        <v>19</v>
      </c>
      <c r="E32" s="120">
        <v>1500</v>
      </c>
      <c r="F32" s="120">
        <f>SUM(E32*C32)</f>
        <v>1500</v>
      </c>
      <c r="G32" s="448" t="s">
        <v>263</v>
      </c>
      <c r="H32" s="449"/>
      <c r="I32" s="78">
        <f>SUM(H32+F32)</f>
        <v>1500</v>
      </c>
      <c r="J32" s="67"/>
      <c r="K32" s="70"/>
    </row>
    <row r="33" spans="1:14" ht="20.25">
      <c r="A33" s="121"/>
      <c r="B33" s="101" t="s">
        <v>573</v>
      </c>
      <c r="C33" s="169"/>
      <c r="D33" s="169"/>
      <c r="E33" s="169"/>
      <c r="F33" s="169"/>
      <c r="G33" s="169"/>
      <c r="H33" s="169"/>
      <c r="I33" s="169"/>
      <c r="J33" s="67"/>
      <c r="K33" s="70"/>
    </row>
    <row r="34" spans="1:14">
      <c r="A34" s="121"/>
      <c r="B34" s="67" t="s">
        <v>574</v>
      </c>
      <c r="C34" s="80">
        <v>1</v>
      </c>
      <c r="D34" s="80" t="s">
        <v>113</v>
      </c>
      <c r="E34" s="120">
        <v>19840</v>
      </c>
      <c r="F34" s="120">
        <f>SUM(E34*C34)</f>
        <v>19840</v>
      </c>
      <c r="G34" s="88" t="s">
        <v>95</v>
      </c>
      <c r="H34" s="88" t="s">
        <v>95</v>
      </c>
      <c r="I34" s="78">
        <f>SUM(F34)</f>
        <v>19840</v>
      </c>
      <c r="J34" s="67"/>
      <c r="K34" s="70"/>
      <c r="N34" s="64" t="s">
        <v>9</v>
      </c>
    </row>
    <row r="35" spans="1:14">
      <c r="A35" s="121"/>
      <c r="B35" s="79" t="s">
        <v>575</v>
      </c>
      <c r="C35" s="80"/>
      <c r="D35" s="80"/>
      <c r="E35" s="120"/>
      <c r="F35" s="120"/>
      <c r="G35" s="88"/>
      <c r="H35" s="88"/>
      <c r="I35" s="98"/>
      <c r="J35" s="67"/>
      <c r="K35" s="70"/>
    </row>
    <row r="36" spans="1:14">
      <c r="A36" s="121"/>
      <c r="B36" s="68" t="s">
        <v>576</v>
      </c>
      <c r="C36" s="80">
        <v>1.5</v>
      </c>
      <c r="D36" s="80" t="s">
        <v>282</v>
      </c>
      <c r="E36" s="120">
        <v>300</v>
      </c>
      <c r="F36" s="120">
        <f>SUM(E36*C36)</f>
        <v>450</v>
      </c>
      <c r="G36" s="120">
        <v>150</v>
      </c>
      <c r="H36" s="120">
        <f>SUM(G36*C36)</f>
        <v>225</v>
      </c>
      <c r="I36" s="78">
        <f>SUM(H36+F36)</f>
        <v>675</v>
      </c>
      <c r="J36" s="67"/>
      <c r="K36" s="70"/>
    </row>
    <row r="37" spans="1:14">
      <c r="A37" s="86"/>
      <c r="B37" s="68" t="s">
        <v>577</v>
      </c>
      <c r="C37" s="80">
        <v>1.5</v>
      </c>
      <c r="D37" s="80" t="s">
        <v>282</v>
      </c>
      <c r="E37" s="120">
        <v>454</v>
      </c>
      <c r="F37" s="120">
        <f>SUM(E37*C37)</f>
        <v>681</v>
      </c>
      <c r="G37" s="120">
        <v>250</v>
      </c>
      <c r="H37" s="120">
        <f>SUM(G37*C37)</f>
        <v>375</v>
      </c>
      <c r="I37" s="78">
        <f>SUM(H37+F37)</f>
        <v>1056</v>
      </c>
      <c r="J37" s="67"/>
    </row>
    <row r="38" spans="1:14">
      <c r="A38" s="121"/>
      <c r="B38" s="67" t="s">
        <v>578</v>
      </c>
      <c r="C38" s="82">
        <v>1</v>
      </c>
      <c r="D38" s="80" t="s">
        <v>113</v>
      </c>
      <c r="E38" s="126">
        <v>2725</v>
      </c>
      <c r="F38" s="126">
        <f>SUM(E38*C38)</f>
        <v>2725</v>
      </c>
      <c r="G38" s="88" t="s">
        <v>95</v>
      </c>
      <c r="H38" s="88" t="s">
        <v>95</v>
      </c>
      <c r="I38" s="98">
        <f>SUM(F38)</f>
        <v>2725</v>
      </c>
      <c r="J38" s="67"/>
      <c r="K38" s="137"/>
    </row>
    <row r="39" spans="1:14" s="70" customFormat="1">
      <c r="A39" s="86"/>
      <c r="B39" s="67" t="s">
        <v>579</v>
      </c>
      <c r="C39" s="82">
        <v>1</v>
      </c>
      <c r="D39" s="80" t="s">
        <v>302</v>
      </c>
      <c r="E39" s="126">
        <v>280</v>
      </c>
      <c r="F39" s="126">
        <f>SUM(E39*C39)</f>
        <v>280</v>
      </c>
      <c r="G39" s="88" t="s">
        <v>95</v>
      </c>
      <c r="H39" s="88" t="s">
        <v>95</v>
      </c>
      <c r="I39" s="98">
        <f>SUM(F39)</f>
        <v>280</v>
      </c>
      <c r="J39" s="67"/>
      <c r="K39" s="64"/>
      <c r="L39" s="192"/>
    </row>
    <row r="40" spans="1:14">
      <c r="A40" s="86"/>
      <c r="B40" s="67" t="s">
        <v>580</v>
      </c>
      <c r="C40" s="82">
        <v>1</v>
      </c>
      <c r="D40" s="80" t="s">
        <v>302</v>
      </c>
      <c r="E40" s="126">
        <v>950</v>
      </c>
      <c r="F40" s="126">
        <f>SUM(E40*C40)</f>
        <v>950</v>
      </c>
      <c r="G40" s="88" t="s">
        <v>95</v>
      </c>
      <c r="H40" s="88" t="s">
        <v>95</v>
      </c>
      <c r="I40" s="98">
        <f>SUM(F40)</f>
        <v>950</v>
      </c>
      <c r="J40" s="67"/>
    </row>
    <row r="41" spans="1:14" s="70" customFormat="1">
      <c r="A41" s="80"/>
      <c r="B41" s="67"/>
      <c r="C41" s="80"/>
      <c r="D41" s="80"/>
      <c r="E41" s="81"/>
      <c r="F41" s="81"/>
      <c r="G41" s="88"/>
      <c r="H41" s="88"/>
      <c r="I41" s="78"/>
      <c r="J41" s="67"/>
      <c r="K41" s="136"/>
      <c r="L41" s="192"/>
    </row>
    <row r="42" spans="1:14">
      <c r="A42" s="80"/>
      <c r="B42" s="67" t="s">
        <v>303</v>
      </c>
      <c r="C42" s="80"/>
      <c r="D42" s="80"/>
      <c r="E42" s="81"/>
      <c r="F42" s="81"/>
      <c r="G42" s="88"/>
      <c r="H42" s="88"/>
      <c r="I42" s="78"/>
      <c r="J42" s="67"/>
    </row>
    <row r="43" spans="1:14">
      <c r="A43" s="80"/>
      <c r="B43" s="67"/>
      <c r="C43" s="80"/>
      <c r="D43" s="80"/>
      <c r="E43" s="81"/>
      <c r="F43" s="81"/>
      <c r="G43" s="88"/>
      <c r="H43" s="88"/>
      <c r="I43" s="78"/>
      <c r="J43" s="67"/>
    </row>
    <row r="44" spans="1:14">
      <c r="A44" s="130"/>
      <c r="B44" s="66" t="s">
        <v>18</v>
      </c>
      <c r="C44" s="71"/>
      <c r="D44" s="66"/>
      <c r="E44" s="73"/>
      <c r="F44" s="123">
        <f>SUM(F28:F43)</f>
        <v>29721</v>
      </c>
      <c r="G44" s="385"/>
      <c r="H44" s="123">
        <f>SUM(H27:H43)</f>
        <v>1000</v>
      </c>
      <c r="I44" s="124"/>
      <c r="J44" s="67"/>
      <c r="K44" s="72">
        <f>SUM(H44+F44)</f>
        <v>30721</v>
      </c>
    </row>
    <row r="45" spans="1:14">
      <c r="A45" s="130"/>
      <c r="B45" s="121" t="s">
        <v>53</v>
      </c>
      <c r="C45" s="71"/>
      <c r="D45" s="66"/>
      <c r="E45" s="73"/>
      <c r="F45" s="69"/>
      <c r="G45" s="385"/>
      <c r="H45" s="386"/>
      <c r="I45" s="200">
        <f>SUM(I28:I44)</f>
        <v>30721</v>
      </c>
      <c r="J45" s="67"/>
      <c r="K45" s="72"/>
    </row>
    <row r="46" spans="1:14" s="70" customFormat="1" ht="21" customHeight="1">
      <c r="A46" s="138"/>
      <c r="B46" s="135" t="s">
        <v>581</v>
      </c>
      <c r="C46" s="116"/>
      <c r="D46" s="65"/>
      <c r="E46" s="117"/>
      <c r="F46" s="117"/>
      <c r="G46" s="117"/>
      <c r="H46" s="393"/>
      <c r="I46" s="118"/>
      <c r="J46" s="65"/>
      <c r="K46" s="64"/>
      <c r="L46" s="192"/>
    </row>
    <row r="47" spans="1:14" ht="21" customHeight="1">
      <c r="A47" s="86"/>
      <c r="B47" s="79" t="s">
        <v>575</v>
      </c>
      <c r="C47" s="80"/>
      <c r="D47" s="80"/>
      <c r="E47" s="120"/>
      <c r="F47" s="120"/>
      <c r="G47" s="88"/>
      <c r="H47" s="88"/>
      <c r="I47" s="98"/>
      <c r="J47" s="67"/>
      <c r="M47" s="64" t="s">
        <v>9</v>
      </c>
    </row>
    <row r="48" spans="1:14" ht="21" customHeight="1">
      <c r="A48" s="80"/>
      <c r="B48" s="68" t="s">
        <v>582</v>
      </c>
      <c r="C48" s="80">
        <v>1</v>
      </c>
      <c r="D48" s="80" t="s">
        <v>113</v>
      </c>
      <c r="E48" s="120">
        <v>20000</v>
      </c>
      <c r="F48" s="120">
        <f t="shared" ref="F48:F55" si="0">SUM(E48*C48)</f>
        <v>20000</v>
      </c>
      <c r="G48" s="88" t="s">
        <v>95</v>
      </c>
      <c r="H48" s="88" t="s">
        <v>95</v>
      </c>
      <c r="I48" s="98">
        <f>SUM(F48)</f>
        <v>20000</v>
      </c>
      <c r="J48" s="67"/>
    </row>
    <row r="49" spans="1:16" ht="21" customHeight="1">
      <c r="A49" s="80"/>
      <c r="B49" s="67" t="s">
        <v>583</v>
      </c>
      <c r="C49" s="80">
        <v>1</v>
      </c>
      <c r="D49" s="80" t="s">
        <v>302</v>
      </c>
      <c r="E49" s="120">
        <v>2400</v>
      </c>
      <c r="F49" s="120">
        <f t="shared" si="0"/>
        <v>2400</v>
      </c>
      <c r="G49" s="88" t="s">
        <v>95</v>
      </c>
      <c r="H49" s="88" t="s">
        <v>95</v>
      </c>
      <c r="I49" s="98">
        <f>SUM(F49)</f>
        <v>2400</v>
      </c>
      <c r="J49" s="67"/>
    </row>
    <row r="50" spans="1:16" ht="21" customHeight="1">
      <c r="A50" s="80"/>
      <c r="B50" s="67" t="s">
        <v>584</v>
      </c>
      <c r="C50" s="80">
        <v>1</v>
      </c>
      <c r="D50" s="80" t="s">
        <v>302</v>
      </c>
      <c r="E50" s="120">
        <v>1640</v>
      </c>
      <c r="F50" s="120">
        <f t="shared" si="0"/>
        <v>1640</v>
      </c>
      <c r="G50" s="88" t="s">
        <v>95</v>
      </c>
      <c r="H50" s="88" t="s">
        <v>95</v>
      </c>
      <c r="I50" s="98">
        <f>SUM(F50)</f>
        <v>1640</v>
      </c>
      <c r="J50" s="67"/>
    </row>
    <row r="51" spans="1:16" ht="21" customHeight="1">
      <c r="A51" s="80"/>
      <c r="B51" s="67" t="s">
        <v>585</v>
      </c>
      <c r="C51" s="82">
        <v>1</v>
      </c>
      <c r="D51" s="80" t="s">
        <v>113</v>
      </c>
      <c r="E51" s="126">
        <v>1284</v>
      </c>
      <c r="F51" s="126">
        <f t="shared" si="0"/>
        <v>1284</v>
      </c>
      <c r="G51" s="88" t="s">
        <v>95</v>
      </c>
      <c r="H51" s="88" t="s">
        <v>95</v>
      </c>
      <c r="I51" s="98">
        <f>SUM(F51)</f>
        <v>1284</v>
      </c>
      <c r="J51" s="67"/>
      <c r="P51" s="64" t="s">
        <v>9</v>
      </c>
    </row>
    <row r="52" spans="1:16" ht="21" customHeight="1">
      <c r="A52" s="80"/>
      <c r="B52" s="67" t="s">
        <v>586</v>
      </c>
      <c r="C52" s="80">
        <v>1</v>
      </c>
      <c r="D52" s="80" t="s">
        <v>19</v>
      </c>
      <c r="E52" s="120">
        <v>1200</v>
      </c>
      <c r="F52" s="120">
        <f t="shared" si="0"/>
        <v>1200</v>
      </c>
      <c r="G52" s="448" t="s">
        <v>263</v>
      </c>
      <c r="H52" s="449"/>
      <c r="I52" s="78">
        <f>SUM(H52+F52)</f>
        <v>1200</v>
      </c>
      <c r="J52" s="67"/>
    </row>
    <row r="53" spans="1:16" ht="21" customHeight="1">
      <c r="A53" s="80"/>
      <c r="B53" s="67" t="s">
        <v>587</v>
      </c>
      <c r="C53" s="80">
        <v>1</v>
      </c>
      <c r="D53" s="80" t="s">
        <v>19</v>
      </c>
      <c r="E53" s="120">
        <v>800</v>
      </c>
      <c r="F53" s="120">
        <f t="shared" si="0"/>
        <v>800</v>
      </c>
      <c r="G53" s="448" t="s">
        <v>263</v>
      </c>
      <c r="H53" s="449"/>
      <c r="I53" s="78">
        <f>SUM(H53+F53)</f>
        <v>800</v>
      </c>
      <c r="J53" s="67"/>
    </row>
    <row r="54" spans="1:16" ht="21" customHeight="1">
      <c r="A54" s="80"/>
      <c r="B54" s="67" t="s">
        <v>588</v>
      </c>
      <c r="C54" s="80">
        <v>1</v>
      </c>
      <c r="D54" s="80" t="s">
        <v>19</v>
      </c>
      <c r="E54" s="120">
        <v>500</v>
      </c>
      <c r="F54" s="120">
        <f t="shared" si="0"/>
        <v>500</v>
      </c>
      <c r="G54" s="448" t="s">
        <v>263</v>
      </c>
      <c r="H54" s="449"/>
      <c r="I54" s="78">
        <f>SUM(H54+F54)</f>
        <v>500</v>
      </c>
      <c r="J54" s="67"/>
    </row>
    <row r="55" spans="1:16" ht="21" customHeight="1">
      <c r="A55" s="86"/>
      <c r="B55" s="90" t="s">
        <v>589</v>
      </c>
      <c r="C55" s="127">
        <v>1</v>
      </c>
      <c r="D55" s="127" t="s">
        <v>19</v>
      </c>
      <c r="E55" s="126">
        <v>2626</v>
      </c>
      <c r="F55" s="126">
        <f t="shared" si="0"/>
        <v>2626</v>
      </c>
      <c r="G55" s="128" t="s">
        <v>95</v>
      </c>
      <c r="H55" s="128" t="s">
        <v>95</v>
      </c>
      <c r="I55" s="98">
        <f>SUM(F55)</f>
        <v>2626</v>
      </c>
      <c r="J55" s="67"/>
    </row>
    <row r="56" spans="1:16" ht="21" customHeight="1">
      <c r="A56" s="86"/>
      <c r="B56" s="133" t="s">
        <v>590</v>
      </c>
      <c r="C56" s="80">
        <v>17</v>
      </c>
      <c r="D56" s="80" t="s">
        <v>94</v>
      </c>
      <c r="E56" s="128" t="s">
        <v>95</v>
      </c>
      <c r="F56" s="128" t="s">
        <v>95</v>
      </c>
      <c r="G56" s="120">
        <v>99</v>
      </c>
      <c r="H56" s="120">
        <f>SUM(G56*C56)</f>
        <v>1683</v>
      </c>
      <c r="I56" s="78">
        <f>SUM(H56)</f>
        <v>1683</v>
      </c>
      <c r="J56" s="67"/>
      <c r="K56" s="195"/>
    </row>
    <row r="57" spans="1:16" ht="21" customHeight="1">
      <c r="A57" s="121"/>
      <c r="B57" s="133" t="s">
        <v>591</v>
      </c>
      <c r="C57" s="80">
        <v>10</v>
      </c>
      <c r="D57" s="80" t="s">
        <v>94</v>
      </c>
      <c r="E57" s="120">
        <v>537</v>
      </c>
      <c r="F57" s="120">
        <f>SUM(E57*C57)</f>
        <v>5370</v>
      </c>
      <c r="G57" s="120">
        <v>91</v>
      </c>
      <c r="H57" s="120">
        <f>SUM(G57*C57)</f>
        <v>910</v>
      </c>
      <c r="I57" s="78">
        <f>SUM(H57+F57)</f>
        <v>6280</v>
      </c>
      <c r="J57" s="67"/>
      <c r="K57" s="137"/>
    </row>
    <row r="58" spans="1:16" ht="21" customHeight="1">
      <c r="A58" s="121"/>
      <c r="B58" s="68"/>
      <c r="C58" s="80"/>
      <c r="D58" s="80"/>
      <c r="E58" s="120"/>
      <c r="F58" s="120"/>
      <c r="G58" s="120"/>
      <c r="H58" s="120"/>
      <c r="I58" s="78"/>
      <c r="J58" s="67"/>
      <c r="K58" s="137"/>
    </row>
    <row r="59" spans="1:16" ht="21" customHeight="1">
      <c r="A59" s="121"/>
      <c r="B59" s="101"/>
      <c r="C59" s="71"/>
      <c r="D59" s="66"/>
      <c r="E59" s="69"/>
      <c r="F59" s="69"/>
      <c r="G59" s="69"/>
      <c r="H59" s="69"/>
      <c r="I59" s="124"/>
      <c r="J59" s="67"/>
      <c r="K59" s="70"/>
    </row>
    <row r="60" spans="1:16" ht="21" customHeight="1">
      <c r="A60" s="121"/>
      <c r="B60" s="67"/>
      <c r="C60" s="80"/>
      <c r="D60" s="80"/>
      <c r="E60" s="120"/>
      <c r="F60" s="120"/>
      <c r="G60" s="120"/>
      <c r="H60" s="120"/>
      <c r="I60" s="78"/>
      <c r="J60" s="67"/>
      <c r="K60" s="70"/>
    </row>
    <row r="61" spans="1:16" s="70" customFormat="1" ht="21" customHeight="1">
      <c r="A61" s="121"/>
      <c r="B61" s="101"/>
      <c r="C61" s="71"/>
      <c r="D61" s="66"/>
      <c r="E61" s="69"/>
      <c r="F61" s="69"/>
      <c r="G61" s="69"/>
      <c r="H61" s="69"/>
      <c r="I61" s="124"/>
      <c r="J61" s="67"/>
      <c r="L61" s="192"/>
    </row>
    <row r="62" spans="1:16" s="70" customFormat="1" ht="21" customHeight="1">
      <c r="A62" s="121"/>
      <c r="B62" s="67"/>
      <c r="C62" s="80"/>
      <c r="D62" s="80"/>
      <c r="E62" s="120"/>
      <c r="F62" s="120"/>
      <c r="G62" s="120"/>
      <c r="H62" s="120"/>
      <c r="I62" s="78"/>
      <c r="J62" s="67"/>
      <c r="L62" s="192"/>
    </row>
    <row r="63" spans="1:16" ht="21" customHeight="1">
      <c r="A63" s="121"/>
      <c r="B63" s="67"/>
      <c r="C63" s="125"/>
      <c r="D63" s="80"/>
      <c r="E63" s="126"/>
      <c r="F63" s="126"/>
      <c r="G63" s="126"/>
      <c r="H63" s="126"/>
      <c r="I63" s="98"/>
      <c r="J63" s="67"/>
      <c r="K63" s="70"/>
    </row>
    <row r="64" spans="1:16" ht="21" customHeight="1">
      <c r="A64" s="130"/>
      <c r="B64" s="66" t="s">
        <v>18</v>
      </c>
      <c r="C64" s="71"/>
      <c r="D64" s="66"/>
      <c r="E64" s="73"/>
      <c r="F64" s="123">
        <f>SUM(F48:F63)</f>
        <v>35820</v>
      </c>
      <c r="G64" s="385"/>
      <c r="H64" s="123">
        <f>SUM(H46:H63)</f>
        <v>2593</v>
      </c>
      <c r="I64" s="124"/>
      <c r="J64" s="67"/>
      <c r="K64" s="72">
        <f>SUM(H64+F64)</f>
        <v>38413</v>
      </c>
    </row>
    <row r="65" spans="1:13" ht="21" customHeight="1">
      <c r="A65" s="130"/>
      <c r="B65" s="121" t="s">
        <v>53</v>
      </c>
      <c r="C65" s="71"/>
      <c r="D65" s="66"/>
      <c r="E65" s="73"/>
      <c r="F65" s="69"/>
      <c r="G65" s="385"/>
      <c r="H65" s="386"/>
      <c r="I65" s="200">
        <f>SUM(I48:I64)</f>
        <v>38413</v>
      </c>
      <c r="J65" s="67"/>
      <c r="K65" s="72"/>
    </row>
    <row r="66" spans="1:13" s="70" customFormat="1">
      <c r="A66" s="138"/>
      <c r="B66" s="135" t="s">
        <v>581</v>
      </c>
      <c r="C66" s="116"/>
      <c r="D66" s="65"/>
      <c r="E66" s="117"/>
      <c r="F66" s="117"/>
      <c r="G66" s="117"/>
      <c r="H66" s="393"/>
      <c r="I66" s="118"/>
      <c r="J66" s="65"/>
      <c r="K66" s="64"/>
      <c r="L66" s="192"/>
    </row>
    <row r="67" spans="1:13">
      <c r="A67" s="86"/>
      <c r="B67" s="101" t="s">
        <v>592</v>
      </c>
      <c r="C67" s="67"/>
      <c r="D67" s="67"/>
      <c r="E67" s="67"/>
      <c r="F67" s="67"/>
      <c r="G67" s="67"/>
      <c r="H67" s="67"/>
      <c r="I67" s="67"/>
      <c r="J67" s="67"/>
    </row>
    <row r="68" spans="1:13">
      <c r="A68" s="80"/>
      <c r="B68" s="67" t="s">
        <v>593</v>
      </c>
      <c r="C68" s="203">
        <v>4</v>
      </c>
      <c r="D68" s="80" t="s">
        <v>282</v>
      </c>
      <c r="E68" s="120">
        <v>469</v>
      </c>
      <c r="F68" s="120">
        <f>SUM(E68*C68)</f>
        <v>1876</v>
      </c>
      <c r="G68" s="128" t="s">
        <v>95</v>
      </c>
      <c r="H68" s="128" t="s">
        <v>95</v>
      </c>
      <c r="I68" s="98">
        <f>SUM(F68)</f>
        <v>1876</v>
      </c>
      <c r="J68" s="67"/>
    </row>
    <row r="69" spans="1:13">
      <c r="A69" s="80"/>
      <c r="B69" s="79" t="s">
        <v>594</v>
      </c>
      <c r="C69" s="67"/>
      <c r="D69" s="67"/>
      <c r="E69" s="67"/>
      <c r="F69" s="67"/>
      <c r="G69" s="67"/>
      <c r="H69" s="67"/>
      <c r="I69" s="67"/>
      <c r="J69" s="67"/>
    </row>
    <row r="70" spans="1:13">
      <c r="A70" s="86"/>
      <c r="B70" s="67" t="s">
        <v>595</v>
      </c>
      <c r="C70" s="203">
        <v>26</v>
      </c>
      <c r="D70" s="80" t="s">
        <v>287</v>
      </c>
      <c r="E70" s="120">
        <v>396</v>
      </c>
      <c r="F70" s="120">
        <f>SUM(E70*C70)</f>
        <v>10296</v>
      </c>
      <c r="G70" s="128" t="s">
        <v>95</v>
      </c>
      <c r="H70" s="128" t="s">
        <v>95</v>
      </c>
      <c r="I70" s="98">
        <f>SUM(F70)</f>
        <v>10296</v>
      </c>
      <c r="J70" s="67"/>
    </row>
    <row r="71" spans="1:13">
      <c r="A71" s="86"/>
      <c r="B71" s="79" t="s">
        <v>596</v>
      </c>
      <c r="C71" s="67"/>
      <c r="D71" s="67"/>
      <c r="E71" s="67"/>
      <c r="F71" s="67"/>
      <c r="G71" s="67"/>
      <c r="H71" s="67"/>
      <c r="I71" s="67"/>
      <c r="J71" s="67"/>
      <c r="K71" s="195"/>
    </row>
    <row r="72" spans="1:13">
      <c r="A72" s="121"/>
      <c r="B72" s="67" t="s">
        <v>595</v>
      </c>
      <c r="C72" s="203">
        <v>170</v>
      </c>
      <c r="D72" s="80" t="s">
        <v>287</v>
      </c>
      <c r="E72" s="120">
        <v>276</v>
      </c>
      <c r="F72" s="120">
        <f>SUM(E72*C72)</f>
        <v>46920</v>
      </c>
      <c r="G72" s="128" t="s">
        <v>95</v>
      </c>
      <c r="H72" s="128" t="s">
        <v>95</v>
      </c>
      <c r="I72" s="98">
        <f>SUM(F72)</f>
        <v>46920</v>
      </c>
      <c r="J72" s="67"/>
      <c r="K72" s="137"/>
      <c r="M72" s="64" t="s">
        <v>9</v>
      </c>
    </row>
    <row r="73" spans="1:13">
      <c r="A73" s="121"/>
      <c r="B73" s="79" t="s">
        <v>597</v>
      </c>
      <c r="C73" s="67"/>
      <c r="D73" s="67"/>
      <c r="E73" s="67"/>
      <c r="F73" s="67"/>
      <c r="G73" s="67"/>
      <c r="H73" s="67"/>
      <c r="I73" s="67"/>
      <c r="J73" s="67"/>
      <c r="K73" s="137"/>
    </row>
    <row r="74" spans="1:13">
      <c r="A74" s="86"/>
      <c r="B74" s="67" t="s">
        <v>598</v>
      </c>
      <c r="C74" s="67"/>
      <c r="D74" s="67"/>
      <c r="E74" s="67"/>
      <c r="F74" s="67"/>
      <c r="G74" s="67"/>
      <c r="H74" s="67"/>
      <c r="I74" s="67"/>
      <c r="J74" s="67"/>
    </row>
    <row r="75" spans="1:13">
      <c r="A75" s="86"/>
      <c r="B75" s="67" t="s">
        <v>599</v>
      </c>
      <c r="C75" s="203">
        <v>20</v>
      </c>
      <c r="D75" s="80" t="s">
        <v>282</v>
      </c>
      <c r="E75" s="120">
        <v>1650</v>
      </c>
      <c r="F75" s="120">
        <f>SUM(E75*C75)</f>
        <v>33000</v>
      </c>
      <c r="G75" s="448" t="s">
        <v>263</v>
      </c>
      <c r="H75" s="449"/>
      <c r="I75" s="78">
        <f>SUM(H75+F75)</f>
        <v>33000</v>
      </c>
      <c r="J75" s="67"/>
    </row>
    <row r="76" spans="1:13" ht="20.25">
      <c r="A76" s="121"/>
      <c r="B76" s="79" t="s">
        <v>600</v>
      </c>
      <c r="C76" s="169"/>
      <c r="D76" s="169"/>
      <c r="E76" s="169"/>
      <c r="F76" s="169"/>
      <c r="G76" s="169"/>
      <c r="H76" s="169"/>
      <c r="I76" s="169"/>
      <c r="J76" s="67"/>
      <c r="K76" s="70"/>
    </row>
    <row r="77" spans="1:13">
      <c r="A77" s="127"/>
      <c r="B77" s="67" t="s">
        <v>601</v>
      </c>
      <c r="C77" s="67"/>
      <c r="D77" s="67"/>
      <c r="E77" s="67"/>
      <c r="F77" s="67"/>
      <c r="G77" s="67"/>
      <c r="H77" s="67"/>
      <c r="I77" s="67"/>
      <c r="J77" s="107"/>
      <c r="K77" s="418"/>
    </row>
    <row r="78" spans="1:13">
      <c r="A78" s="121"/>
      <c r="B78" s="67" t="s">
        <v>602</v>
      </c>
      <c r="C78" s="203">
        <v>2</v>
      </c>
      <c r="D78" s="80" t="s">
        <v>308</v>
      </c>
      <c r="E78" s="120">
        <v>3960</v>
      </c>
      <c r="F78" s="120">
        <f>SUM(E78*C78)</f>
        <v>7920</v>
      </c>
      <c r="G78" s="448" t="s">
        <v>263</v>
      </c>
      <c r="H78" s="449"/>
      <c r="I78" s="78">
        <f>SUM(H78+F78)</f>
        <v>7920</v>
      </c>
      <c r="J78" s="67"/>
      <c r="K78" s="70"/>
    </row>
    <row r="79" spans="1:13" s="70" customFormat="1">
      <c r="A79" s="121"/>
      <c r="B79" s="67" t="s">
        <v>603</v>
      </c>
      <c r="C79" s="67"/>
      <c r="D79" s="67"/>
      <c r="E79" s="67"/>
      <c r="F79" s="67"/>
      <c r="G79" s="67"/>
      <c r="H79" s="67"/>
      <c r="I79" s="67"/>
      <c r="J79" s="67"/>
      <c r="L79" s="192"/>
    </row>
    <row r="80" spans="1:13" s="70" customFormat="1">
      <c r="A80" s="121"/>
      <c r="B80" s="67" t="s">
        <v>602</v>
      </c>
      <c r="C80" s="203">
        <v>37</v>
      </c>
      <c r="D80" s="80" t="s">
        <v>308</v>
      </c>
      <c r="E80" s="120">
        <v>4200</v>
      </c>
      <c r="F80" s="120">
        <f>SUM(E80*C80)</f>
        <v>155400</v>
      </c>
      <c r="G80" s="448" t="s">
        <v>263</v>
      </c>
      <c r="H80" s="449"/>
      <c r="I80" s="78">
        <f>SUM(H80+F80)</f>
        <v>155400</v>
      </c>
      <c r="J80" s="67"/>
      <c r="L80" s="192"/>
    </row>
    <row r="81" spans="1:15">
      <c r="A81" s="86"/>
      <c r="B81" s="67"/>
      <c r="C81" s="80"/>
      <c r="D81" s="80"/>
      <c r="E81" s="81"/>
      <c r="F81" s="81"/>
      <c r="G81" s="88"/>
      <c r="H81" s="88"/>
      <c r="I81" s="78"/>
      <c r="J81" s="67"/>
      <c r="K81" s="136"/>
    </row>
    <row r="82" spans="1:15">
      <c r="A82" s="86"/>
      <c r="B82" s="67"/>
      <c r="C82" s="80"/>
      <c r="D82" s="80"/>
      <c r="E82" s="81"/>
      <c r="F82" s="81"/>
      <c r="G82" s="88"/>
      <c r="H82" s="88"/>
      <c r="I82" s="78"/>
      <c r="J82" s="67"/>
      <c r="K82" s="136"/>
    </row>
    <row r="83" spans="1:15">
      <c r="A83" s="130"/>
      <c r="B83" s="66" t="s">
        <v>18</v>
      </c>
      <c r="C83" s="71"/>
      <c r="D83" s="66"/>
      <c r="E83" s="73"/>
      <c r="F83" s="123">
        <f>SUM(F67:F80)</f>
        <v>255412</v>
      </c>
      <c r="G83" s="385"/>
      <c r="H83" s="123">
        <f>SUM(H68:H81)</f>
        <v>0</v>
      </c>
      <c r="I83" s="124"/>
      <c r="J83" s="67"/>
      <c r="K83" s="72">
        <f>SUM(H83+F83)</f>
        <v>255412</v>
      </c>
      <c r="O83" s="64" t="s">
        <v>9</v>
      </c>
    </row>
    <row r="84" spans="1:15">
      <c r="A84" s="130"/>
      <c r="B84" s="121" t="s">
        <v>53</v>
      </c>
      <c r="C84" s="71"/>
      <c r="D84" s="66"/>
      <c r="E84" s="73"/>
      <c r="F84" s="69"/>
      <c r="G84" s="385"/>
      <c r="H84" s="386"/>
      <c r="I84" s="200">
        <f>SUM(I68:I83)</f>
        <v>255412</v>
      </c>
      <c r="J84" s="67"/>
      <c r="K84" s="72"/>
    </row>
    <row r="85" spans="1:15">
      <c r="A85" s="86"/>
      <c r="B85" s="135" t="s">
        <v>581</v>
      </c>
      <c r="C85" s="67"/>
      <c r="D85" s="67"/>
      <c r="E85" s="67"/>
      <c r="F85" s="67"/>
      <c r="G85" s="67"/>
      <c r="H85" s="67"/>
      <c r="I85" s="67"/>
      <c r="J85" s="67"/>
    </row>
    <row r="86" spans="1:15" ht="20.25">
      <c r="A86" s="121"/>
      <c r="B86" s="79" t="s">
        <v>600</v>
      </c>
      <c r="C86" s="169"/>
      <c r="D86" s="169"/>
      <c r="E86" s="169"/>
      <c r="F86" s="169"/>
      <c r="G86" s="169"/>
      <c r="H86" s="169"/>
      <c r="I86" s="169"/>
      <c r="J86" s="67"/>
      <c r="K86" s="419"/>
    </row>
    <row r="87" spans="1:15">
      <c r="A87" s="121"/>
      <c r="B87" s="67" t="s">
        <v>604</v>
      </c>
      <c r="C87" s="67"/>
      <c r="D87" s="67"/>
      <c r="E87" s="67"/>
      <c r="F87" s="67"/>
      <c r="G87" s="67"/>
      <c r="H87" s="67"/>
      <c r="I87" s="67"/>
      <c r="J87" s="67"/>
      <c r="K87" s="419"/>
    </row>
    <row r="88" spans="1:15">
      <c r="A88" s="127"/>
      <c r="B88" s="67" t="s">
        <v>602</v>
      </c>
      <c r="C88" s="203">
        <v>3</v>
      </c>
      <c r="D88" s="80" t="s">
        <v>308</v>
      </c>
      <c r="E88" s="120">
        <v>4600</v>
      </c>
      <c r="F88" s="120">
        <f>SUM(E88*C88)</f>
        <v>13800</v>
      </c>
      <c r="G88" s="448" t="s">
        <v>263</v>
      </c>
      <c r="H88" s="449"/>
      <c r="I88" s="78">
        <f>SUM(H88+F88)</f>
        <v>13800</v>
      </c>
      <c r="J88" s="107"/>
      <c r="K88" s="418"/>
    </row>
    <row r="89" spans="1:15">
      <c r="A89" s="121"/>
      <c r="B89" s="67" t="s">
        <v>605</v>
      </c>
      <c r="C89" s="203">
        <v>1</v>
      </c>
      <c r="D89" s="80" t="s">
        <v>19</v>
      </c>
      <c r="E89" s="120">
        <v>16000</v>
      </c>
      <c r="F89" s="120">
        <f>SUM(E89*C89)</f>
        <v>16000</v>
      </c>
      <c r="G89" s="448" t="s">
        <v>263</v>
      </c>
      <c r="H89" s="449"/>
      <c r="I89" s="78">
        <f>SUM(H89+F89)</f>
        <v>16000</v>
      </c>
      <c r="J89" s="67"/>
      <c r="K89" s="70"/>
    </row>
    <row r="90" spans="1:15">
      <c r="A90" s="127"/>
      <c r="B90" s="67" t="s">
        <v>590</v>
      </c>
      <c r="C90" s="203">
        <v>153.12</v>
      </c>
      <c r="D90" s="80" t="s">
        <v>94</v>
      </c>
      <c r="E90" s="128" t="s">
        <v>95</v>
      </c>
      <c r="F90" s="128" t="s">
        <v>95</v>
      </c>
      <c r="G90" s="120">
        <v>99</v>
      </c>
      <c r="H90" s="120">
        <f>SUM(G90*C90)</f>
        <v>15158.880000000001</v>
      </c>
      <c r="I90" s="78">
        <f>SUM(H90)</f>
        <v>15158.880000000001</v>
      </c>
      <c r="J90" s="107"/>
      <c r="K90" s="418"/>
      <c r="N90" s="64" t="s">
        <v>9</v>
      </c>
    </row>
    <row r="91" spans="1:15">
      <c r="A91" s="121"/>
      <c r="B91" s="67" t="s">
        <v>591</v>
      </c>
      <c r="C91" s="203">
        <v>74</v>
      </c>
      <c r="D91" s="80" t="s">
        <v>94</v>
      </c>
      <c r="E91" s="120">
        <v>537</v>
      </c>
      <c r="F91" s="120">
        <f>SUM(E91*C91)</f>
        <v>39738</v>
      </c>
      <c r="G91" s="120">
        <v>91</v>
      </c>
      <c r="H91" s="120">
        <f>SUM(G91*C91)</f>
        <v>6734</v>
      </c>
      <c r="I91" s="78">
        <f>SUM(H91+F91)</f>
        <v>46472</v>
      </c>
      <c r="J91" s="67"/>
      <c r="K91" s="70"/>
    </row>
    <row r="92" spans="1:15">
      <c r="A92" s="127"/>
      <c r="B92" s="139"/>
      <c r="C92" s="127"/>
      <c r="D92" s="76"/>
      <c r="E92" s="126"/>
      <c r="F92" s="126"/>
      <c r="G92" s="126"/>
      <c r="H92" s="126"/>
      <c r="I92" s="131"/>
      <c r="J92" s="107"/>
      <c r="K92" s="418"/>
    </row>
    <row r="93" spans="1:15">
      <c r="A93" s="121"/>
      <c r="B93" s="67"/>
      <c r="C93" s="125"/>
      <c r="D93" s="80"/>
      <c r="E93" s="126"/>
      <c r="F93" s="126"/>
      <c r="G93" s="126"/>
      <c r="H93" s="126"/>
      <c r="I93" s="98"/>
      <c r="J93" s="67"/>
      <c r="K93" s="70"/>
    </row>
    <row r="94" spans="1:15">
      <c r="A94" s="121"/>
      <c r="B94" s="67"/>
      <c r="C94" s="125"/>
      <c r="D94" s="80"/>
      <c r="E94" s="126"/>
      <c r="F94" s="126"/>
      <c r="G94" s="128"/>
      <c r="H94" s="128"/>
      <c r="I94" s="78"/>
      <c r="J94" s="67"/>
      <c r="K94" s="419"/>
    </row>
    <row r="95" spans="1:15">
      <c r="A95" s="121"/>
      <c r="B95" s="67"/>
      <c r="C95" s="125"/>
      <c r="D95" s="129"/>
      <c r="E95" s="126"/>
      <c r="F95" s="126"/>
      <c r="G95" s="448"/>
      <c r="H95" s="449"/>
      <c r="I95" s="78"/>
      <c r="J95" s="67"/>
      <c r="K95" s="419"/>
    </row>
    <row r="96" spans="1:15">
      <c r="A96" s="127"/>
      <c r="B96" s="139"/>
      <c r="C96" s="127"/>
      <c r="D96" s="76"/>
      <c r="E96" s="126"/>
      <c r="F96" s="126"/>
      <c r="G96" s="126"/>
      <c r="H96" s="126"/>
      <c r="I96" s="131"/>
      <c r="J96" s="107"/>
      <c r="K96" s="418"/>
    </row>
    <row r="97" spans="1:11">
      <c r="A97" s="121"/>
      <c r="B97" s="67"/>
      <c r="C97" s="125"/>
      <c r="D97" s="80"/>
      <c r="E97" s="126"/>
      <c r="F97" s="126"/>
      <c r="G97" s="126"/>
      <c r="H97" s="126"/>
      <c r="I97" s="98"/>
      <c r="J97" s="67"/>
      <c r="K97" s="70"/>
    </row>
    <row r="98" spans="1:11">
      <c r="A98" s="121"/>
      <c r="B98" s="67"/>
      <c r="C98" s="125"/>
      <c r="D98" s="80"/>
      <c r="E98" s="126"/>
      <c r="F98" s="126"/>
      <c r="G98" s="126"/>
      <c r="H98" s="126"/>
      <c r="I98" s="98"/>
      <c r="J98" s="67"/>
      <c r="K98" s="70"/>
    </row>
    <row r="99" spans="1:11">
      <c r="A99" s="121"/>
      <c r="B99" s="67"/>
      <c r="C99" s="80"/>
      <c r="D99" s="80"/>
      <c r="E99" s="120"/>
      <c r="F99" s="120"/>
      <c r="G99" s="120"/>
      <c r="H99" s="120"/>
      <c r="I99" s="78"/>
      <c r="J99" s="67"/>
      <c r="K99" s="70"/>
    </row>
    <row r="100" spans="1:11">
      <c r="A100" s="86"/>
      <c r="B100" s="67"/>
      <c r="C100" s="80"/>
      <c r="D100" s="80"/>
      <c r="E100" s="81"/>
      <c r="F100" s="81"/>
      <c r="G100" s="88"/>
      <c r="H100" s="88"/>
      <c r="I100" s="78"/>
      <c r="J100" s="67"/>
      <c r="K100" s="136"/>
    </row>
    <row r="101" spans="1:11">
      <c r="A101" s="86"/>
      <c r="B101" s="67"/>
      <c r="C101" s="80"/>
      <c r="D101" s="80"/>
      <c r="E101" s="81"/>
      <c r="F101" s="81"/>
      <c r="G101" s="88"/>
      <c r="H101" s="88"/>
      <c r="I101" s="78"/>
      <c r="J101" s="67"/>
      <c r="K101" s="136"/>
    </row>
    <row r="102" spans="1:11">
      <c r="A102" s="130"/>
      <c r="B102" s="66" t="s">
        <v>18</v>
      </c>
      <c r="C102" s="71"/>
      <c r="D102" s="66"/>
      <c r="E102" s="73"/>
      <c r="F102" s="123">
        <f>SUM(F86:F101)</f>
        <v>69538</v>
      </c>
      <c r="G102" s="385"/>
      <c r="H102" s="123">
        <f>SUM(H86:H101)</f>
        <v>21892.880000000001</v>
      </c>
      <c r="I102" s="124"/>
      <c r="J102" s="67"/>
      <c r="K102" s="72">
        <f>SUM(H102+F102)</f>
        <v>91430.88</v>
      </c>
    </row>
    <row r="103" spans="1:11">
      <c r="A103" s="130"/>
      <c r="B103" s="121" t="s">
        <v>53</v>
      </c>
      <c r="C103" s="71"/>
      <c r="D103" s="66"/>
      <c r="E103" s="73"/>
      <c r="F103" s="69"/>
      <c r="G103" s="385"/>
      <c r="H103" s="386"/>
      <c r="I103" s="200">
        <f>SUM(I86:I102)</f>
        <v>91430.88</v>
      </c>
      <c r="J103" s="67"/>
      <c r="K103" s="72"/>
    </row>
    <row r="105" spans="1:11">
      <c r="I105" s="72">
        <f>SUM(I26+I45+I65+I84+I103)</f>
        <v>467704.88</v>
      </c>
    </row>
  </sheetData>
  <mergeCells count="14">
    <mergeCell ref="G88:H88"/>
    <mergeCell ref="G89:H89"/>
    <mergeCell ref="G95:H95"/>
    <mergeCell ref="G53:H53"/>
    <mergeCell ref="G54:H54"/>
    <mergeCell ref="G75:H75"/>
    <mergeCell ref="G78:H78"/>
    <mergeCell ref="G80:H80"/>
    <mergeCell ref="A1:J1"/>
    <mergeCell ref="E6:F6"/>
    <mergeCell ref="G6:H6"/>
    <mergeCell ref="G32:H32"/>
    <mergeCell ref="G52:H52"/>
    <mergeCell ref="B6:B7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23" header="0.11811023622047245" footer="0.2"/>
  <pageSetup paperSize="9" orientation="landscape" horizontalDpi="4294967293" verticalDpi="1200" r:id="rId1"/>
  <headerFooter>
    <oddHeader>&amp;Rแบบ ปร. 4 แผ่นที่ 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107"/>
  <sheetViews>
    <sheetView tabSelected="1" view="pageBreakPreview" topLeftCell="A89" zoomScale="90" zoomScaleSheetLayoutView="90" workbookViewId="0">
      <selection activeCell="K66" sqref="K66"/>
    </sheetView>
  </sheetViews>
  <sheetFormatPr defaultRowHeight="18.75"/>
  <cols>
    <col min="1" max="1" width="10.7109375" style="573" customWidth="1"/>
    <col min="2" max="2" width="56.140625" style="485" customWidth="1"/>
    <col min="3" max="3" width="9.28515625" style="485" customWidth="1"/>
    <col min="4" max="4" width="7" style="485" customWidth="1"/>
    <col min="5" max="8" width="11.7109375" style="485" customWidth="1"/>
    <col min="9" max="9" width="13.140625" style="485" customWidth="1"/>
    <col min="10" max="10" width="8.85546875" style="485" customWidth="1"/>
    <col min="11" max="11" width="12" style="485" customWidth="1"/>
    <col min="12" max="12" width="13.85546875" style="470" bestFit="1" customWidth="1"/>
    <col min="13" max="14" width="13.85546875" style="485" bestFit="1" customWidth="1"/>
    <col min="15" max="16384" width="9.140625" style="485"/>
  </cols>
  <sheetData>
    <row r="1" spans="1:14" s="470" customFormat="1">
      <c r="A1" s="469" t="s">
        <v>60</v>
      </c>
      <c r="B1" s="469"/>
      <c r="C1" s="469"/>
      <c r="D1" s="469"/>
      <c r="E1" s="469"/>
      <c r="F1" s="469"/>
      <c r="G1" s="469"/>
      <c r="H1" s="469"/>
      <c r="I1" s="469"/>
      <c r="J1" s="469"/>
      <c r="L1" s="470">
        <v>304000</v>
      </c>
    </row>
    <row r="2" spans="1:14" s="475" customFormat="1">
      <c r="A2" s="471" t="s">
        <v>58</v>
      </c>
      <c r="B2" s="472" t="s">
        <v>57</v>
      </c>
      <c r="C2" s="471"/>
      <c r="D2" s="473"/>
      <c r="E2" s="473"/>
      <c r="F2" s="472"/>
      <c r="G2" s="472"/>
      <c r="H2" s="474"/>
      <c r="I2" s="473"/>
      <c r="J2" s="473"/>
    </row>
    <row r="3" spans="1:14" s="470" customFormat="1">
      <c r="A3" s="471" t="s">
        <v>59</v>
      </c>
      <c r="B3" s="472" t="str">
        <f>+'แบบ ปร.6'!B2</f>
        <v xml:space="preserve">งานก่อสร้างอาคารกองบังคับการ กอง รปภ.สพ.ทร.  จำนวน 1 หลัง </v>
      </c>
      <c r="C3" s="474"/>
      <c r="D3" s="472"/>
      <c r="E3" s="474" t="s">
        <v>14</v>
      </c>
      <c r="F3" s="704" t="s">
        <v>763</v>
      </c>
      <c r="G3" s="704"/>
      <c r="H3" s="704"/>
      <c r="I3" s="704"/>
      <c r="J3" s="472"/>
    </row>
    <row r="4" spans="1:14" s="475" customFormat="1">
      <c r="A4" s="471" t="s">
        <v>54</v>
      </c>
      <c r="B4" s="472" t="str">
        <f>+'แบบ ปร.6'!B3</f>
        <v xml:space="preserve"> อ.สัตหีบ  จว.ชลบุรี</v>
      </c>
      <c r="C4" s="472" t="s">
        <v>790</v>
      </c>
      <c r="D4" s="472"/>
      <c r="F4" s="472" t="str">
        <f>+'แบบ ปร.6'!C5</f>
        <v>สพ.ทร.</v>
      </c>
      <c r="G4" s="473"/>
      <c r="H4" s="473"/>
      <c r="I4" s="473"/>
      <c r="J4" s="473"/>
    </row>
    <row r="5" spans="1:14" s="475" customFormat="1" ht="19.5" thickBot="1">
      <c r="A5" s="477"/>
      <c r="B5" s="478"/>
      <c r="C5" s="478"/>
      <c r="D5" s="478"/>
      <c r="E5" s="478"/>
      <c r="F5" s="478"/>
      <c r="G5" s="478"/>
      <c r="H5" s="478"/>
      <c r="I5" s="479"/>
      <c r="J5" s="479"/>
    </row>
    <row r="6" spans="1:14" ht="19.5" thickTop="1">
      <c r="A6" s="480" t="s">
        <v>61</v>
      </c>
      <c r="B6" s="480" t="s">
        <v>1</v>
      </c>
      <c r="C6" s="481" t="s">
        <v>2</v>
      </c>
      <c r="D6" s="480" t="s">
        <v>3</v>
      </c>
      <c r="E6" s="482" t="s">
        <v>44</v>
      </c>
      <c r="F6" s="483"/>
      <c r="G6" s="482" t="s">
        <v>43</v>
      </c>
      <c r="H6" s="483"/>
      <c r="I6" s="484" t="s">
        <v>42</v>
      </c>
      <c r="J6" s="480" t="s">
        <v>8</v>
      </c>
    </row>
    <row r="7" spans="1:14" ht="19.5" thickBot="1">
      <c r="A7" s="486"/>
      <c r="B7" s="486"/>
      <c r="C7" s="487"/>
      <c r="D7" s="486"/>
      <c r="E7" s="488" t="s">
        <v>4</v>
      </c>
      <c r="F7" s="488" t="s">
        <v>5</v>
      </c>
      <c r="G7" s="488" t="s">
        <v>4</v>
      </c>
      <c r="H7" s="489" t="s">
        <v>5</v>
      </c>
      <c r="I7" s="490" t="s">
        <v>52</v>
      </c>
      <c r="J7" s="486"/>
    </row>
    <row r="8" spans="1:14" ht="20.100000000000001" customHeight="1" thickTop="1">
      <c r="A8" s="491"/>
      <c r="B8" s="705" t="s">
        <v>199</v>
      </c>
      <c r="C8" s="549"/>
      <c r="D8" s="544"/>
      <c r="E8" s="541"/>
      <c r="F8" s="540"/>
      <c r="G8" s="540"/>
      <c r="H8" s="706"/>
      <c r="I8" s="542"/>
      <c r="J8" s="498"/>
      <c r="K8" s="485" t="s">
        <v>262</v>
      </c>
    </row>
    <row r="9" spans="1:14" s="507" customFormat="1" ht="20.100000000000001" customHeight="1">
      <c r="A9" s="500"/>
      <c r="B9" s="570" t="s">
        <v>200</v>
      </c>
      <c r="C9" s="549">
        <v>1</v>
      </c>
      <c r="D9" s="544" t="s">
        <v>201</v>
      </c>
      <c r="E9" s="540">
        <v>26300</v>
      </c>
      <c r="F9" s="495">
        <f t="shared" ref="F9:F21" si="0">SUM(C9*E9)</f>
        <v>26300</v>
      </c>
      <c r="G9" s="550" t="s">
        <v>95</v>
      </c>
      <c r="H9" s="551" t="s">
        <v>95</v>
      </c>
      <c r="I9" s="517">
        <f t="shared" ref="I9:I21" si="1">SUM(F9)</f>
        <v>26300</v>
      </c>
      <c r="J9" s="506"/>
      <c r="L9" s="508"/>
    </row>
    <row r="10" spans="1:14" s="507" customFormat="1" ht="20.100000000000001" customHeight="1">
      <c r="A10" s="500"/>
      <c r="B10" s="570" t="s">
        <v>202</v>
      </c>
      <c r="C10" s="549">
        <v>1</v>
      </c>
      <c r="D10" s="544" t="s">
        <v>201</v>
      </c>
      <c r="E10" s="540">
        <v>10980</v>
      </c>
      <c r="F10" s="495">
        <f t="shared" si="0"/>
        <v>10980</v>
      </c>
      <c r="G10" s="550" t="s">
        <v>95</v>
      </c>
      <c r="H10" s="551" t="s">
        <v>95</v>
      </c>
      <c r="I10" s="517">
        <f t="shared" si="1"/>
        <v>10980</v>
      </c>
      <c r="J10" s="506"/>
      <c r="L10" s="582"/>
      <c r="M10" s="511"/>
      <c r="N10" s="511"/>
    </row>
    <row r="11" spans="1:14" s="507" customFormat="1" ht="20.100000000000001" customHeight="1">
      <c r="A11" s="500"/>
      <c r="B11" s="570" t="s">
        <v>203</v>
      </c>
      <c r="C11" s="549">
        <v>30</v>
      </c>
      <c r="D11" s="544" t="s">
        <v>201</v>
      </c>
      <c r="E11" s="540">
        <v>6000</v>
      </c>
      <c r="F11" s="495">
        <f t="shared" si="0"/>
        <v>180000</v>
      </c>
      <c r="G11" s="550" t="s">
        <v>95</v>
      </c>
      <c r="H11" s="551" t="s">
        <v>95</v>
      </c>
      <c r="I11" s="517">
        <f t="shared" si="1"/>
        <v>180000</v>
      </c>
      <c r="J11" s="506"/>
      <c r="K11" s="534"/>
      <c r="L11" s="582"/>
      <c r="M11" s="511"/>
      <c r="N11" s="511"/>
    </row>
    <row r="12" spans="1:14" s="507" customFormat="1" ht="20.100000000000001" customHeight="1">
      <c r="A12" s="500"/>
      <c r="B12" s="570" t="s">
        <v>204</v>
      </c>
      <c r="C12" s="549">
        <v>81</v>
      </c>
      <c r="D12" s="544" t="s">
        <v>201</v>
      </c>
      <c r="E12" s="540">
        <v>5000</v>
      </c>
      <c r="F12" s="495">
        <f t="shared" si="0"/>
        <v>405000</v>
      </c>
      <c r="G12" s="550" t="s">
        <v>95</v>
      </c>
      <c r="H12" s="551" t="s">
        <v>95</v>
      </c>
      <c r="I12" s="517">
        <f t="shared" si="1"/>
        <v>405000</v>
      </c>
      <c r="J12" s="506"/>
      <c r="K12" s="534"/>
      <c r="L12" s="582" t="s">
        <v>9</v>
      </c>
      <c r="M12" s="511"/>
      <c r="N12" s="511"/>
    </row>
    <row r="13" spans="1:14" s="507" customFormat="1" ht="20.100000000000001" customHeight="1">
      <c r="A13" s="500"/>
      <c r="B13" s="570" t="s">
        <v>205</v>
      </c>
      <c r="C13" s="549">
        <v>5</v>
      </c>
      <c r="D13" s="544" t="s">
        <v>201</v>
      </c>
      <c r="E13" s="540">
        <v>5500</v>
      </c>
      <c r="F13" s="495">
        <f t="shared" si="0"/>
        <v>27500</v>
      </c>
      <c r="G13" s="550" t="s">
        <v>95</v>
      </c>
      <c r="H13" s="551" t="s">
        <v>95</v>
      </c>
      <c r="I13" s="517">
        <f t="shared" si="1"/>
        <v>27500</v>
      </c>
      <c r="J13" s="506"/>
      <c r="K13" s="534"/>
      <c r="L13" s="582"/>
      <c r="M13" s="511" t="s">
        <v>9</v>
      </c>
      <c r="N13" s="511"/>
    </row>
    <row r="14" spans="1:14" s="507" customFormat="1" ht="20.100000000000001" customHeight="1">
      <c r="A14" s="500"/>
      <c r="B14" s="570" t="s">
        <v>206</v>
      </c>
      <c r="C14" s="549">
        <v>3</v>
      </c>
      <c r="D14" s="544" t="s">
        <v>201</v>
      </c>
      <c r="E14" s="540">
        <v>8460</v>
      </c>
      <c r="F14" s="495">
        <f t="shared" si="0"/>
        <v>25380</v>
      </c>
      <c r="G14" s="550" t="s">
        <v>95</v>
      </c>
      <c r="H14" s="551" t="s">
        <v>95</v>
      </c>
      <c r="I14" s="517">
        <f t="shared" si="1"/>
        <v>25380</v>
      </c>
      <c r="J14" s="506"/>
      <c r="K14" s="534"/>
      <c r="L14" s="508"/>
      <c r="N14" s="507" t="s">
        <v>9</v>
      </c>
    </row>
    <row r="15" spans="1:14" s="507" customFormat="1" ht="20.100000000000001" customHeight="1">
      <c r="A15" s="500"/>
      <c r="B15" s="570" t="s">
        <v>207</v>
      </c>
      <c r="C15" s="549">
        <v>4</v>
      </c>
      <c r="D15" s="544" t="s">
        <v>201</v>
      </c>
      <c r="E15" s="540">
        <v>9065</v>
      </c>
      <c r="F15" s="495">
        <f t="shared" si="0"/>
        <v>36260</v>
      </c>
      <c r="G15" s="550" t="s">
        <v>95</v>
      </c>
      <c r="H15" s="551" t="s">
        <v>95</v>
      </c>
      <c r="I15" s="517">
        <f t="shared" si="1"/>
        <v>36260</v>
      </c>
      <c r="J15" s="506"/>
      <c r="K15" s="534"/>
      <c r="L15" s="508"/>
    </row>
    <row r="16" spans="1:14" s="507" customFormat="1" ht="20.100000000000001" customHeight="1">
      <c r="A16" s="500"/>
      <c r="B16" s="570" t="s">
        <v>208</v>
      </c>
      <c r="C16" s="549">
        <v>3</v>
      </c>
      <c r="D16" s="544" t="s">
        <v>201</v>
      </c>
      <c r="E16" s="540">
        <v>6515</v>
      </c>
      <c r="F16" s="495">
        <f t="shared" si="0"/>
        <v>19545</v>
      </c>
      <c r="G16" s="550" t="s">
        <v>95</v>
      </c>
      <c r="H16" s="551" t="s">
        <v>95</v>
      </c>
      <c r="I16" s="517">
        <f t="shared" si="1"/>
        <v>19545</v>
      </c>
      <c r="J16" s="506"/>
      <c r="L16" s="508"/>
    </row>
    <row r="17" spans="1:12" s="507" customFormat="1" ht="20.100000000000001" customHeight="1">
      <c r="A17" s="500"/>
      <c r="B17" s="570" t="s">
        <v>209</v>
      </c>
      <c r="C17" s="549">
        <v>17</v>
      </c>
      <c r="D17" s="528" t="s">
        <v>210</v>
      </c>
      <c r="E17" s="540">
        <v>7730</v>
      </c>
      <c r="F17" s="495">
        <f t="shared" si="0"/>
        <v>131410</v>
      </c>
      <c r="G17" s="550" t="s">
        <v>95</v>
      </c>
      <c r="H17" s="551" t="s">
        <v>95</v>
      </c>
      <c r="I17" s="517">
        <f t="shared" si="1"/>
        <v>131410</v>
      </c>
      <c r="J17" s="506"/>
      <c r="K17" s="534"/>
      <c r="L17" s="508"/>
    </row>
    <row r="18" spans="1:12" s="507" customFormat="1" ht="20.100000000000001" customHeight="1">
      <c r="A18" s="500"/>
      <c r="B18" s="570" t="s">
        <v>211</v>
      </c>
      <c r="C18" s="549">
        <v>10</v>
      </c>
      <c r="D18" s="528" t="s">
        <v>210</v>
      </c>
      <c r="E18" s="540">
        <v>6735</v>
      </c>
      <c r="F18" s="495">
        <f t="shared" si="0"/>
        <v>67350</v>
      </c>
      <c r="G18" s="550" t="s">
        <v>95</v>
      </c>
      <c r="H18" s="551" t="s">
        <v>95</v>
      </c>
      <c r="I18" s="517">
        <f t="shared" si="1"/>
        <v>67350</v>
      </c>
      <c r="J18" s="506"/>
      <c r="K18" s="534"/>
      <c r="L18" s="508"/>
    </row>
    <row r="19" spans="1:12" s="507" customFormat="1" ht="20.100000000000001" customHeight="1">
      <c r="A19" s="500"/>
      <c r="B19" s="570" t="s">
        <v>212</v>
      </c>
      <c r="C19" s="528">
        <v>2</v>
      </c>
      <c r="D19" s="544" t="s">
        <v>201</v>
      </c>
      <c r="E19" s="540">
        <v>3800</v>
      </c>
      <c r="F19" s="495">
        <f t="shared" si="0"/>
        <v>7600</v>
      </c>
      <c r="G19" s="550" t="s">
        <v>95</v>
      </c>
      <c r="H19" s="551" t="s">
        <v>95</v>
      </c>
      <c r="I19" s="517">
        <f t="shared" si="1"/>
        <v>7600</v>
      </c>
      <c r="J19" s="506"/>
      <c r="K19" s="534"/>
      <c r="L19" s="508"/>
    </row>
    <row r="20" spans="1:12" s="507" customFormat="1" ht="20.100000000000001" customHeight="1">
      <c r="A20" s="500"/>
      <c r="B20" s="570" t="s">
        <v>213</v>
      </c>
      <c r="C20" s="528">
        <v>8</v>
      </c>
      <c r="D20" s="544" t="s">
        <v>201</v>
      </c>
      <c r="E20" s="540">
        <v>2345</v>
      </c>
      <c r="F20" s="495">
        <f t="shared" si="0"/>
        <v>18760</v>
      </c>
      <c r="G20" s="550" t="s">
        <v>95</v>
      </c>
      <c r="H20" s="551" t="s">
        <v>95</v>
      </c>
      <c r="I20" s="517">
        <f t="shared" si="1"/>
        <v>18760</v>
      </c>
      <c r="J20" s="506"/>
      <c r="K20" s="534"/>
      <c r="L20" s="508"/>
    </row>
    <row r="21" spans="1:12" s="507" customFormat="1" ht="20.100000000000001" customHeight="1">
      <c r="A21" s="500"/>
      <c r="B21" s="570" t="s">
        <v>214</v>
      </c>
      <c r="C21" s="549">
        <v>1</v>
      </c>
      <c r="D21" s="544" t="s">
        <v>201</v>
      </c>
      <c r="E21" s="540">
        <v>4070</v>
      </c>
      <c r="F21" s="495">
        <f t="shared" si="0"/>
        <v>4070</v>
      </c>
      <c r="G21" s="550" t="s">
        <v>95</v>
      </c>
      <c r="H21" s="551" t="s">
        <v>95</v>
      </c>
      <c r="I21" s="517">
        <f t="shared" si="1"/>
        <v>4070</v>
      </c>
      <c r="J21" s="506"/>
      <c r="L21" s="508"/>
    </row>
    <row r="22" spans="1:12" s="507" customFormat="1" ht="20.100000000000001" customHeight="1">
      <c r="A22" s="500"/>
      <c r="B22" s="570"/>
      <c r="C22" s="549"/>
      <c r="D22" s="544"/>
      <c r="E22" s="540"/>
      <c r="F22" s="495"/>
      <c r="G22" s="550"/>
      <c r="H22" s="551"/>
      <c r="I22" s="527"/>
      <c r="J22" s="506"/>
      <c r="L22" s="508"/>
    </row>
    <row r="23" spans="1:12" s="507" customFormat="1" ht="20.100000000000001" customHeight="1">
      <c r="A23" s="500"/>
      <c r="B23" s="570"/>
      <c r="C23" s="549"/>
      <c r="D23" s="544"/>
      <c r="E23" s="540"/>
      <c r="F23" s="495"/>
      <c r="G23" s="550"/>
      <c r="H23" s="551"/>
      <c r="I23" s="527"/>
      <c r="J23" s="506"/>
      <c r="L23" s="508"/>
    </row>
    <row r="24" spans="1:12" s="507" customFormat="1" ht="20.100000000000001" customHeight="1">
      <c r="A24" s="500"/>
      <c r="B24" s="570"/>
      <c r="C24" s="549"/>
      <c r="D24" s="544"/>
      <c r="E24" s="540"/>
      <c r="F24" s="495"/>
      <c r="G24" s="550"/>
      <c r="H24" s="551"/>
      <c r="I24" s="527"/>
      <c r="J24" s="506"/>
      <c r="L24" s="508"/>
    </row>
    <row r="25" spans="1:12" s="507" customFormat="1" ht="20.100000000000001" customHeight="1">
      <c r="A25" s="500"/>
      <c r="B25" s="506"/>
      <c r="C25" s="519"/>
      <c r="D25" s="515"/>
      <c r="E25" s="520"/>
      <c r="F25" s="520"/>
      <c r="G25" s="521"/>
      <c r="H25" s="521"/>
      <c r="I25" s="522"/>
      <c r="J25" s="506"/>
      <c r="L25" s="508"/>
    </row>
    <row r="26" spans="1:12" s="507" customFormat="1" ht="20.100000000000001" customHeight="1">
      <c r="A26" s="500"/>
      <c r="B26" s="528" t="s">
        <v>18</v>
      </c>
      <c r="C26" s="529"/>
      <c r="D26" s="528"/>
      <c r="E26" s="530"/>
      <c r="F26" s="591">
        <f>SUM(F9:F25)</f>
        <v>960155</v>
      </c>
      <c r="G26" s="532"/>
      <c r="H26" s="591">
        <f>SUM(H9:H25)</f>
        <v>0</v>
      </c>
      <c r="I26" s="533"/>
      <c r="J26" s="506"/>
      <c r="L26" s="535">
        <f>SUM(F26+H26)</f>
        <v>960155</v>
      </c>
    </row>
    <row r="27" spans="1:12" s="507" customFormat="1" ht="20.100000000000001" customHeight="1">
      <c r="A27" s="500"/>
      <c r="B27" s="500" t="s">
        <v>53</v>
      </c>
      <c r="C27" s="529"/>
      <c r="D27" s="528"/>
      <c r="E27" s="530"/>
      <c r="F27" s="536"/>
      <c r="G27" s="532"/>
      <c r="H27" s="537"/>
      <c r="I27" s="592">
        <f>SUM(I9:I26)</f>
        <v>960155</v>
      </c>
      <c r="J27" s="506"/>
      <c r="L27" s="508"/>
    </row>
    <row r="28" spans="1:12" s="507" customFormat="1" ht="20.100000000000001" customHeight="1">
      <c r="A28" s="500"/>
      <c r="B28" s="705" t="s">
        <v>230</v>
      </c>
      <c r="C28" s="529"/>
      <c r="D28" s="528"/>
      <c r="E28" s="530"/>
      <c r="F28" s="536"/>
      <c r="G28" s="537"/>
      <c r="H28" s="537"/>
      <c r="I28" s="593"/>
      <c r="J28" s="506"/>
      <c r="L28" s="508"/>
    </row>
    <row r="29" spans="1:12" ht="20.100000000000001" customHeight="1">
      <c r="A29" s="500"/>
      <c r="B29" s="570" t="s">
        <v>215</v>
      </c>
      <c r="C29" s="528">
        <v>2</v>
      </c>
      <c r="D29" s="544" t="s">
        <v>201</v>
      </c>
      <c r="E29" s="540">
        <v>3630</v>
      </c>
      <c r="F29" s="495">
        <f t="shared" ref="F29:F40" si="2">SUM(C29*E29)</f>
        <v>7260</v>
      </c>
      <c r="G29" s="550" t="s">
        <v>95</v>
      </c>
      <c r="H29" s="551" t="s">
        <v>95</v>
      </c>
      <c r="I29" s="517">
        <f t="shared" ref="I29:I40" si="3">SUM(F29)</f>
        <v>7260</v>
      </c>
      <c r="J29" s="506"/>
    </row>
    <row r="30" spans="1:12" ht="20.100000000000001" customHeight="1">
      <c r="A30" s="500"/>
      <c r="B30" s="570" t="s">
        <v>216</v>
      </c>
      <c r="C30" s="549">
        <v>2</v>
      </c>
      <c r="D30" s="528" t="s">
        <v>210</v>
      </c>
      <c r="E30" s="540">
        <v>7350</v>
      </c>
      <c r="F30" s="495">
        <f t="shared" si="2"/>
        <v>14700</v>
      </c>
      <c r="G30" s="550" t="s">
        <v>95</v>
      </c>
      <c r="H30" s="551" t="s">
        <v>95</v>
      </c>
      <c r="I30" s="517">
        <f t="shared" si="3"/>
        <v>14700</v>
      </c>
      <c r="J30" s="506"/>
    </row>
    <row r="31" spans="1:12" ht="20.100000000000001" customHeight="1">
      <c r="A31" s="500"/>
      <c r="B31" s="570" t="s">
        <v>217</v>
      </c>
      <c r="C31" s="528">
        <v>1</v>
      </c>
      <c r="D31" s="528" t="s">
        <v>113</v>
      </c>
      <c r="E31" s="540">
        <v>19000</v>
      </c>
      <c r="F31" s="495">
        <f t="shared" si="2"/>
        <v>19000</v>
      </c>
      <c r="G31" s="550" t="s">
        <v>95</v>
      </c>
      <c r="H31" s="551" t="s">
        <v>95</v>
      </c>
      <c r="I31" s="517">
        <f t="shared" si="3"/>
        <v>19000</v>
      </c>
      <c r="J31" s="506"/>
    </row>
    <row r="32" spans="1:12" ht="20.100000000000001" customHeight="1">
      <c r="A32" s="500"/>
      <c r="B32" s="570" t="s">
        <v>218</v>
      </c>
      <c r="C32" s="528">
        <v>1</v>
      </c>
      <c r="D32" s="544" t="s">
        <v>201</v>
      </c>
      <c r="E32" s="540">
        <v>35000</v>
      </c>
      <c r="F32" s="495">
        <f t="shared" si="2"/>
        <v>35000</v>
      </c>
      <c r="G32" s="550" t="s">
        <v>95</v>
      </c>
      <c r="H32" s="551" t="s">
        <v>95</v>
      </c>
      <c r="I32" s="517">
        <f t="shared" si="3"/>
        <v>35000</v>
      </c>
      <c r="J32" s="506"/>
    </row>
    <row r="33" spans="1:12" ht="20.100000000000001" customHeight="1">
      <c r="A33" s="500"/>
      <c r="B33" s="570" t="s">
        <v>219</v>
      </c>
      <c r="C33" s="528">
        <v>8</v>
      </c>
      <c r="D33" s="528" t="s">
        <v>210</v>
      </c>
      <c r="E33" s="540">
        <v>3230</v>
      </c>
      <c r="F33" s="495">
        <f t="shared" si="2"/>
        <v>25840</v>
      </c>
      <c r="G33" s="550" t="s">
        <v>95</v>
      </c>
      <c r="H33" s="551" t="s">
        <v>95</v>
      </c>
      <c r="I33" s="517">
        <f t="shared" si="3"/>
        <v>25840</v>
      </c>
      <c r="J33" s="506"/>
    </row>
    <row r="34" spans="1:12" ht="20.100000000000001" customHeight="1">
      <c r="A34" s="500"/>
      <c r="B34" s="570" t="s">
        <v>220</v>
      </c>
      <c r="C34" s="528">
        <v>8</v>
      </c>
      <c r="D34" s="544" t="s">
        <v>201</v>
      </c>
      <c r="E34" s="540">
        <v>2000</v>
      </c>
      <c r="F34" s="495">
        <f t="shared" si="2"/>
        <v>16000</v>
      </c>
      <c r="G34" s="550" t="s">
        <v>95</v>
      </c>
      <c r="H34" s="551" t="s">
        <v>95</v>
      </c>
      <c r="I34" s="517">
        <f t="shared" si="3"/>
        <v>16000</v>
      </c>
      <c r="J34" s="506"/>
    </row>
    <row r="35" spans="1:12" ht="20.100000000000001" customHeight="1">
      <c r="A35" s="500"/>
      <c r="B35" s="570" t="s">
        <v>221</v>
      </c>
      <c r="C35" s="549">
        <v>4</v>
      </c>
      <c r="D35" s="544" t="s">
        <v>201</v>
      </c>
      <c r="E35" s="540">
        <v>3400</v>
      </c>
      <c r="F35" s="495">
        <f t="shared" si="2"/>
        <v>13600</v>
      </c>
      <c r="G35" s="550" t="s">
        <v>95</v>
      </c>
      <c r="H35" s="551" t="s">
        <v>95</v>
      </c>
      <c r="I35" s="517">
        <f t="shared" si="3"/>
        <v>13600</v>
      </c>
      <c r="J35" s="506"/>
    </row>
    <row r="36" spans="1:12" ht="20.100000000000001" customHeight="1">
      <c r="A36" s="500"/>
      <c r="B36" s="570" t="s">
        <v>222</v>
      </c>
      <c r="C36" s="528">
        <v>1</v>
      </c>
      <c r="D36" s="528" t="s">
        <v>113</v>
      </c>
      <c r="E36" s="540">
        <v>17070</v>
      </c>
      <c r="F36" s="495">
        <f t="shared" si="2"/>
        <v>17070</v>
      </c>
      <c r="G36" s="550" t="s">
        <v>95</v>
      </c>
      <c r="H36" s="551" t="s">
        <v>95</v>
      </c>
      <c r="I36" s="517">
        <f t="shared" si="3"/>
        <v>17070</v>
      </c>
      <c r="J36" s="506"/>
    </row>
    <row r="37" spans="1:12" ht="20.100000000000001" customHeight="1">
      <c r="A37" s="500"/>
      <c r="B37" s="570" t="s">
        <v>223</v>
      </c>
      <c r="C37" s="528">
        <v>1</v>
      </c>
      <c r="D37" s="528" t="s">
        <v>210</v>
      </c>
      <c r="E37" s="540">
        <v>25000</v>
      </c>
      <c r="F37" s="495">
        <f t="shared" si="2"/>
        <v>25000</v>
      </c>
      <c r="G37" s="550" t="s">
        <v>95</v>
      </c>
      <c r="H37" s="551" t="s">
        <v>95</v>
      </c>
      <c r="I37" s="517">
        <f t="shared" si="3"/>
        <v>25000</v>
      </c>
      <c r="J37" s="506"/>
    </row>
    <row r="38" spans="1:12" ht="20.100000000000001" customHeight="1">
      <c r="A38" s="500"/>
      <c r="B38" s="570" t="s">
        <v>224</v>
      </c>
      <c r="C38" s="528">
        <v>1</v>
      </c>
      <c r="D38" s="544" t="s">
        <v>201</v>
      </c>
      <c r="E38" s="540">
        <v>4900</v>
      </c>
      <c r="F38" s="495">
        <f t="shared" si="2"/>
        <v>4900</v>
      </c>
      <c r="G38" s="550" t="s">
        <v>95</v>
      </c>
      <c r="H38" s="551" t="s">
        <v>95</v>
      </c>
      <c r="I38" s="517">
        <f t="shared" si="3"/>
        <v>4900</v>
      </c>
      <c r="J38" s="506"/>
    </row>
    <row r="39" spans="1:12" ht="20.100000000000001" customHeight="1">
      <c r="A39" s="500"/>
      <c r="B39" s="570" t="s">
        <v>225</v>
      </c>
      <c r="C39" s="528">
        <v>19</v>
      </c>
      <c r="D39" s="544" t="s">
        <v>201</v>
      </c>
      <c r="E39" s="540">
        <v>4500</v>
      </c>
      <c r="F39" s="495">
        <f t="shared" si="2"/>
        <v>85500</v>
      </c>
      <c r="G39" s="550" t="s">
        <v>95</v>
      </c>
      <c r="H39" s="551" t="s">
        <v>95</v>
      </c>
      <c r="I39" s="517">
        <f t="shared" si="3"/>
        <v>85500</v>
      </c>
      <c r="J39" s="506"/>
    </row>
    <row r="40" spans="1:12" ht="20.100000000000001" customHeight="1">
      <c r="A40" s="500"/>
      <c r="B40" s="570" t="s">
        <v>226</v>
      </c>
      <c r="C40" s="549">
        <v>2</v>
      </c>
      <c r="D40" s="544" t="s">
        <v>201</v>
      </c>
      <c r="E40" s="540">
        <v>1800</v>
      </c>
      <c r="F40" s="495">
        <f t="shared" si="2"/>
        <v>3600</v>
      </c>
      <c r="G40" s="550" t="s">
        <v>95</v>
      </c>
      <c r="H40" s="551" t="s">
        <v>95</v>
      </c>
      <c r="I40" s="517">
        <f t="shared" si="3"/>
        <v>3600</v>
      </c>
      <c r="J40" s="506"/>
    </row>
    <row r="41" spans="1:12" s="507" customFormat="1" ht="20.100000000000001" customHeight="1">
      <c r="A41" s="500"/>
      <c r="B41" s="663"/>
      <c r="C41" s="515"/>
      <c r="D41" s="515"/>
      <c r="E41" s="569"/>
      <c r="F41" s="569"/>
      <c r="G41" s="569"/>
      <c r="H41" s="569"/>
      <c r="I41" s="517"/>
      <c r="J41" s="506"/>
      <c r="L41" s="508"/>
    </row>
    <row r="42" spans="1:12" s="507" customFormat="1" ht="20.100000000000001" customHeight="1">
      <c r="A42" s="554"/>
      <c r="B42" s="663"/>
      <c r="C42" s="515"/>
      <c r="D42" s="707"/>
      <c r="E42" s="569"/>
      <c r="F42" s="569"/>
      <c r="G42" s="708"/>
      <c r="H42" s="709"/>
      <c r="I42" s="517"/>
      <c r="J42" s="506"/>
      <c r="L42" s="508"/>
    </row>
    <row r="43" spans="1:12" s="507" customFormat="1" ht="20.100000000000001" customHeight="1">
      <c r="A43" s="554"/>
      <c r="B43" s="570"/>
      <c r="C43" s="549"/>
      <c r="D43" s="544"/>
      <c r="E43" s="540"/>
      <c r="F43" s="495"/>
      <c r="G43" s="550"/>
      <c r="H43" s="551"/>
      <c r="I43" s="517"/>
      <c r="J43" s="506"/>
      <c r="L43" s="508"/>
    </row>
    <row r="44" spans="1:12" ht="20.100000000000001" customHeight="1">
      <c r="A44" s="554"/>
      <c r="B44" s="570"/>
      <c r="C44" s="549"/>
      <c r="D44" s="544"/>
      <c r="E44" s="540"/>
      <c r="F44" s="495"/>
      <c r="G44" s="550"/>
      <c r="H44" s="551"/>
      <c r="I44" s="517"/>
      <c r="J44" s="506"/>
      <c r="K44" s="556">
        <f>I47+I27</f>
        <v>1227625</v>
      </c>
    </row>
    <row r="45" spans="1:12" ht="20.100000000000001" customHeight="1">
      <c r="A45" s="554"/>
      <c r="B45" s="570"/>
      <c r="C45" s="549"/>
      <c r="D45" s="544"/>
      <c r="E45" s="540"/>
      <c r="F45" s="495"/>
      <c r="G45" s="550"/>
      <c r="H45" s="551"/>
      <c r="I45" s="517"/>
      <c r="J45" s="506"/>
      <c r="K45" s="556"/>
    </row>
    <row r="46" spans="1:12" ht="20.100000000000001" customHeight="1">
      <c r="A46" s="554"/>
      <c r="B46" s="528" t="s">
        <v>18</v>
      </c>
      <c r="C46" s="529"/>
      <c r="D46" s="528"/>
      <c r="E46" s="530"/>
      <c r="F46" s="710">
        <f>SUM(F29:F45)</f>
        <v>267470</v>
      </c>
      <c r="G46" s="532"/>
      <c r="H46" s="591">
        <f>SUM(H29:H44)</f>
        <v>0</v>
      </c>
      <c r="I46" s="533"/>
      <c r="J46" s="506"/>
      <c r="K46" s="556">
        <f>SUM(F46)</f>
        <v>267470</v>
      </c>
    </row>
    <row r="47" spans="1:12" ht="20.100000000000001" customHeight="1">
      <c r="A47" s="557"/>
      <c r="B47" s="500" t="s">
        <v>53</v>
      </c>
      <c r="C47" s="529"/>
      <c r="D47" s="528"/>
      <c r="E47" s="530"/>
      <c r="F47" s="536"/>
      <c r="G47" s="532"/>
      <c r="H47" s="558"/>
      <c r="I47" s="592">
        <f>SUM(I29:I46)</f>
        <v>267470</v>
      </c>
      <c r="J47" s="506"/>
      <c r="K47" s="556"/>
      <c r="L47" s="711"/>
    </row>
    <row r="48" spans="1:12" ht="20.100000000000001" customHeight="1">
      <c r="A48" s="557"/>
      <c r="B48" s="670" t="s">
        <v>198</v>
      </c>
      <c r="C48" s="712"/>
      <c r="D48" s="585"/>
      <c r="E48" s="713"/>
      <c r="F48" s="713"/>
      <c r="G48" s="713"/>
      <c r="H48" s="714"/>
      <c r="I48" s="715"/>
      <c r="J48" s="506"/>
      <c r="L48" s="485"/>
    </row>
    <row r="49" spans="1:18" ht="20.100000000000001" customHeight="1">
      <c r="A49" s="557"/>
      <c r="B49" s="701" t="s">
        <v>498</v>
      </c>
      <c r="C49" s="698">
        <v>2</v>
      </c>
      <c r="D49" s="544" t="s">
        <v>113</v>
      </c>
      <c r="E49" s="605">
        <v>15888</v>
      </c>
      <c r="F49" s="646">
        <f>SUM(C49*E49)</f>
        <v>31776</v>
      </c>
      <c r="G49" s="716" t="s">
        <v>263</v>
      </c>
      <c r="H49" s="717"/>
      <c r="I49" s="589">
        <f t="shared" ref="I49:I54" si="4">SUM(F49)</f>
        <v>31776</v>
      </c>
      <c r="J49" s="506"/>
      <c r="L49" s="485"/>
    </row>
    <row r="50" spans="1:18" ht="20.100000000000001" customHeight="1">
      <c r="A50" s="506"/>
      <c r="B50" s="701" t="s">
        <v>499</v>
      </c>
      <c r="C50" s="698">
        <v>3</v>
      </c>
      <c r="D50" s="544" t="s">
        <v>113</v>
      </c>
      <c r="E50" s="605">
        <v>18692</v>
      </c>
      <c r="F50" s="646">
        <f t="shared" ref="F50:F51" si="5">SUM(C50*E50)</f>
        <v>56076</v>
      </c>
      <c r="G50" s="716" t="s">
        <v>263</v>
      </c>
      <c r="H50" s="717"/>
      <c r="I50" s="589">
        <f t="shared" si="4"/>
        <v>56076</v>
      </c>
      <c r="J50" s="506"/>
      <c r="L50" s="485"/>
    </row>
    <row r="51" spans="1:18" ht="20.100000000000001" customHeight="1">
      <c r="A51" s="515"/>
      <c r="B51" s="701" t="s">
        <v>500</v>
      </c>
      <c r="C51" s="698">
        <v>1</v>
      </c>
      <c r="D51" s="544" t="s">
        <v>113</v>
      </c>
      <c r="E51" s="605">
        <v>19626</v>
      </c>
      <c r="F51" s="646">
        <f t="shared" si="5"/>
        <v>19626</v>
      </c>
      <c r="G51" s="716" t="s">
        <v>263</v>
      </c>
      <c r="H51" s="717"/>
      <c r="I51" s="589">
        <f t="shared" si="4"/>
        <v>19626</v>
      </c>
      <c r="J51" s="506"/>
      <c r="L51" s="485"/>
    </row>
    <row r="52" spans="1:18" ht="20.100000000000001" customHeight="1">
      <c r="A52" s="515"/>
      <c r="B52" s="701" t="s">
        <v>501</v>
      </c>
      <c r="C52" s="698">
        <v>5</v>
      </c>
      <c r="D52" s="544" t="s">
        <v>113</v>
      </c>
      <c r="E52" s="605">
        <v>26729</v>
      </c>
      <c r="F52" s="646">
        <f>SUM(C52*E52)</f>
        <v>133645</v>
      </c>
      <c r="G52" s="716" t="s">
        <v>263</v>
      </c>
      <c r="H52" s="717"/>
      <c r="I52" s="589">
        <f t="shared" si="4"/>
        <v>133645</v>
      </c>
      <c r="J52" s="506"/>
      <c r="L52" s="485"/>
    </row>
    <row r="53" spans="1:18" ht="20.100000000000001" customHeight="1">
      <c r="A53" s="515"/>
      <c r="B53" s="701" t="s">
        <v>502</v>
      </c>
      <c r="C53" s="698">
        <v>1</v>
      </c>
      <c r="D53" s="544" t="s">
        <v>113</v>
      </c>
      <c r="E53" s="605">
        <v>30280</v>
      </c>
      <c r="F53" s="646">
        <f>SUM(C53*E53)</f>
        <v>30280</v>
      </c>
      <c r="G53" s="716" t="s">
        <v>263</v>
      </c>
      <c r="H53" s="717"/>
      <c r="I53" s="589">
        <f t="shared" si="4"/>
        <v>30280</v>
      </c>
      <c r="J53" s="506"/>
      <c r="L53" s="485"/>
    </row>
    <row r="54" spans="1:18" ht="20.100000000000001" customHeight="1">
      <c r="A54" s="506"/>
      <c r="B54" s="701" t="s">
        <v>503</v>
      </c>
      <c r="C54" s="698">
        <v>1</v>
      </c>
      <c r="D54" s="544" t="s">
        <v>113</v>
      </c>
      <c r="E54" s="605">
        <v>37570</v>
      </c>
      <c r="F54" s="646">
        <f t="shared" ref="F54" si="6">SUM(C54*E54)</f>
        <v>37570</v>
      </c>
      <c r="G54" s="716" t="s">
        <v>263</v>
      </c>
      <c r="H54" s="717"/>
      <c r="I54" s="589">
        <f t="shared" si="4"/>
        <v>37570</v>
      </c>
      <c r="J54" s="506"/>
      <c r="L54" s="485"/>
      <c r="M54" s="485" t="s">
        <v>9</v>
      </c>
    </row>
    <row r="55" spans="1:18" ht="20.100000000000001" customHeight="1">
      <c r="A55" s="506"/>
      <c r="B55" s="701" t="s">
        <v>504</v>
      </c>
      <c r="C55" s="698">
        <v>4</v>
      </c>
      <c r="D55" s="544" t="s">
        <v>113</v>
      </c>
      <c r="E55" s="605">
        <v>73900</v>
      </c>
      <c r="F55" s="646">
        <f>SUM(C55*E55)</f>
        <v>295600</v>
      </c>
      <c r="G55" s="716" t="s">
        <v>263</v>
      </c>
      <c r="H55" s="717"/>
      <c r="I55" s="589">
        <f t="shared" ref="I55" si="7">SUM(F55)</f>
        <v>295600</v>
      </c>
      <c r="J55" s="506"/>
      <c r="L55" s="485"/>
    </row>
    <row r="56" spans="1:18" ht="20.100000000000001" customHeight="1">
      <c r="A56" s="506"/>
      <c r="B56" s="514"/>
      <c r="C56" s="549"/>
      <c r="D56" s="528"/>
      <c r="E56" s="541"/>
      <c r="F56" s="541"/>
      <c r="G56" s="641"/>
      <c r="H56" s="641"/>
      <c r="I56" s="517"/>
      <c r="J56" s="506"/>
      <c r="L56" s="485"/>
      <c r="M56" s="485" t="s">
        <v>9</v>
      </c>
      <c r="N56" s="485" t="s">
        <v>9</v>
      </c>
    </row>
    <row r="57" spans="1:18" ht="20.100000000000001" customHeight="1">
      <c r="A57" s="506"/>
      <c r="B57" s="514"/>
      <c r="C57" s="549"/>
      <c r="D57" s="528"/>
      <c r="E57" s="541"/>
      <c r="F57" s="541"/>
      <c r="G57" s="641"/>
      <c r="H57" s="641"/>
      <c r="I57" s="517"/>
      <c r="J57" s="506"/>
      <c r="K57" s="572">
        <f>SUM(I49:I55)</f>
        <v>604573</v>
      </c>
      <c r="L57" s="485"/>
      <c r="M57" s="718">
        <f>SUM(C49:C54)</f>
        <v>13</v>
      </c>
      <c r="R57" s="485" t="s">
        <v>9</v>
      </c>
    </row>
    <row r="58" spans="1:18" ht="20.100000000000001" customHeight="1">
      <c r="A58" s="515"/>
      <c r="B58" s="514"/>
      <c r="C58" s="549"/>
      <c r="D58" s="528"/>
      <c r="E58" s="540"/>
      <c r="F58" s="541"/>
      <c r="G58" s="641"/>
      <c r="H58" s="641"/>
      <c r="I58" s="517"/>
      <c r="J58" s="506"/>
      <c r="L58" s="485"/>
    </row>
    <row r="59" spans="1:18" ht="20.100000000000001" customHeight="1">
      <c r="A59" s="515"/>
      <c r="B59" s="514"/>
      <c r="C59" s="549"/>
      <c r="D59" s="528"/>
      <c r="E59" s="540"/>
      <c r="F59" s="541"/>
      <c r="G59" s="641"/>
      <c r="H59" s="641"/>
      <c r="I59" s="517"/>
      <c r="J59" s="506"/>
      <c r="L59" s="485"/>
      <c r="M59" s="485" t="s">
        <v>9</v>
      </c>
    </row>
    <row r="60" spans="1:18" ht="20.100000000000001" customHeight="1">
      <c r="A60" s="515"/>
      <c r="B60" s="514"/>
      <c r="C60" s="528"/>
      <c r="D60" s="528"/>
      <c r="E60" s="540"/>
      <c r="F60" s="541"/>
      <c r="G60" s="641"/>
      <c r="H60" s="641"/>
      <c r="I60" s="517"/>
      <c r="J60" s="506"/>
      <c r="L60" s="485" t="s">
        <v>9</v>
      </c>
      <c r="M60" s="485" t="s">
        <v>264</v>
      </c>
    </row>
    <row r="61" spans="1:18" ht="20.100000000000001" customHeight="1">
      <c r="A61" s="515"/>
      <c r="B61" s="514"/>
      <c r="C61" s="528"/>
      <c r="D61" s="528"/>
      <c r="E61" s="540"/>
      <c r="F61" s="541"/>
      <c r="G61" s="641"/>
      <c r="H61" s="641"/>
      <c r="I61" s="517"/>
      <c r="J61" s="506"/>
      <c r="L61" s="485"/>
    </row>
    <row r="62" spans="1:18" ht="20.100000000000001" customHeight="1">
      <c r="A62" s="506"/>
      <c r="B62" s="514"/>
      <c r="C62" s="528"/>
      <c r="D62" s="528"/>
      <c r="E62" s="541"/>
      <c r="F62" s="541"/>
      <c r="G62" s="641"/>
      <c r="H62" s="641"/>
      <c r="I62" s="517"/>
      <c r="J62" s="506"/>
      <c r="L62" s="485"/>
      <c r="M62" s="485" t="s">
        <v>9</v>
      </c>
      <c r="N62" s="485" t="s">
        <v>9</v>
      </c>
    </row>
    <row r="63" spans="1:18" ht="20.100000000000001" customHeight="1">
      <c r="A63" s="506"/>
      <c r="B63" s="514"/>
      <c r="C63" s="528"/>
      <c r="D63" s="528"/>
      <c r="E63" s="540"/>
      <c r="F63" s="541"/>
      <c r="G63" s="641"/>
      <c r="H63" s="641"/>
      <c r="I63" s="517"/>
      <c r="J63" s="506"/>
      <c r="L63" s="485"/>
    </row>
    <row r="64" spans="1:18" ht="20.100000000000001" customHeight="1">
      <c r="A64" s="506"/>
      <c r="B64" s="514"/>
      <c r="C64" s="528"/>
      <c r="D64" s="528"/>
      <c r="E64" s="540"/>
      <c r="F64" s="541"/>
      <c r="G64" s="641"/>
      <c r="H64" s="641"/>
      <c r="I64" s="517"/>
      <c r="J64" s="506"/>
      <c r="L64" s="485"/>
    </row>
    <row r="65" spans="1:18" ht="20.100000000000001" customHeight="1">
      <c r="A65" s="506"/>
      <c r="B65" s="506"/>
      <c r="C65" s="719"/>
      <c r="D65" s="515"/>
      <c r="E65" s="569"/>
      <c r="F65" s="569"/>
      <c r="G65" s="661"/>
      <c r="H65" s="661"/>
      <c r="I65" s="542"/>
      <c r="J65" s="506"/>
      <c r="L65" s="485"/>
    </row>
    <row r="66" spans="1:18" ht="20.100000000000001" customHeight="1">
      <c r="A66" s="506"/>
      <c r="B66" s="506"/>
      <c r="C66" s="719"/>
      <c r="D66" s="515"/>
      <c r="E66" s="569"/>
      <c r="F66" s="720">
        <f>SUM(F49:F65)</f>
        <v>604573</v>
      </c>
      <c r="G66" s="661"/>
      <c r="H66" s="720">
        <f>SUM(H48:H64)</f>
        <v>0</v>
      </c>
      <c r="I66" s="721"/>
      <c r="J66" s="506"/>
      <c r="K66" s="556">
        <f>SUM(F66+H66)</f>
        <v>604573</v>
      </c>
      <c r="L66" s="722"/>
    </row>
    <row r="67" spans="1:18" ht="20.100000000000001" customHeight="1">
      <c r="A67" s="557"/>
      <c r="B67" s="500" t="s">
        <v>53</v>
      </c>
      <c r="C67" s="529"/>
      <c r="D67" s="528"/>
      <c r="E67" s="530"/>
      <c r="F67" s="536"/>
      <c r="G67" s="532"/>
      <c r="H67" s="558"/>
      <c r="I67" s="592">
        <f>SUM(I49:I66)</f>
        <v>604573</v>
      </c>
      <c r="J67" s="506"/>
    </row>
    <row r="68" spans="1:18" ht="20.100000000000001" customHeight="1">
      <c r="A68" s="557"/>
      <c r="B68" s="723" t="s">
        <v>505</v>
      </c>
      <c r="C68" s="644"/>
      <c r="D68" s="494"/>
      <c r="E68" s="645"/>
      <c r="F68" s="646"/>
      <c r="G68" s="646"/>
      <c r="H68" s="647"/>
      <c r="I68" s="615"/>
      <c r="J68" s="506"/>
      <c r="L68" s="485"/>
    </row>
    <row r="69" spans="1:18" ht="20.100000000000001" customHeight="1">
      <c r="A69" s="506"/>
      <c r="B69" s="497" t="s">
        <v>506</v>
      </c>
      <c r="C69" s="644">
        <v>1</v>
      </c>
      <c r="D69" s="528" t="s">
        <v>113</v>
      </c>
      <c r="E69" s="604">
        <v>7000</v>
      </c>
      <c r="F69" s="604">
        <f t="shared" ref="F69:F71" si="8">C69*E69</f>
        <v>7000</v>
      </c>
      <c r="G69" s="657" t="s">
        <v>95</v>
      </c>
      <c r="H69" s="657" t="s">
        <v>95</v>
      </c>
      <c r="I69" s="505">
        <f t="shared" ref="I69:I76" si="9">SUM(F69)</f>
        <v>7000</v>
      </c>
      <c r="J69" s="506"/>
      <c r="L69" s="485"/>
    </row>
    <row r="70" spans="1:18" ht="20.100000000000001" customHeight="1">
      <c r="A70" s="515"/>
      <c r="B70" s="497" t="s">
        <v>507</v>
      </c>
      <c r="C70" s="644">
        <v>1</v>
      </c>
      <c r="D70" s="528" t="s">
        <v>113</v>
      </c>
      <c r="E70" s="604">
        <v>1000</v>
      </c>
      <c r="F70" s="604">
        <f t="shared" si="8"/>
        <v>1000</v>
      </c>
      <c r="G70" s="657" t="s">
        <v>95</v>
      </c>
      <c r="H70" s="657" t="s">
        <v>95</v>
      </c>
      <c r="I70" s="505">
        <f t="shared" si="9"/>
        <v>1000</v>
      </c>
      <c r="J70" s="506"/>
      <c r="L70" s="485"/>
      <c r="M70" s="485" t="s">
        <v>9</v>
      </c>
    </row>
    <row r="71" spans="1:18" ht="20.100000000000001" customHeight="1">
      <c r="A71" s="515"/>
      <c r="B71" s="497" t="s">
        <v>508</v>
      </c>
      <c r="C71" s="644">
        <v>1</v>
      </c>
      <c r="D71" s="528" t="s">
        <v>113</v>
      </c>
      <c r="E71" s="604">
        <v>45000</v>
      </c>
      <c r="F71" s="604">
        <f t="shared" si="8"/>
        <v>45000</v>
      </c>
      <c r="G71" s="657" t="s">
        <v>95</v>
      </c>
      <c r="H71" s="657" t="s">
        <v>95</v>
      </c>
      <c r="I71" s="505">
        <f t="shared" si="9"/>
        <v>45000</v>
      </c>
      <c r="J71" s="506"/>
      <c r="L71" s="485"/>
    </row>
    <row r="72" spans="1:18" ht="20.100000000000001" customHeight="1">
      <c r="A72" s="515"/>
      <c r="B72" s="636" t="s">
        <v>509</v>
      </c>
      <c r="C72" s="634">
        <v>17</v>
      </c>
      <c r="D72" s="637" t="s">
        <v>113</v>
      </c>
      <c r="E72" s="724">
        <v>300</v>
      </c>
      <c r="F72" s="605">
        <f t="shared" ref="F72:F74" si="10">SUM(C72*E72)</f>
        <v>5100</v>
      </c>
      <c r="G72" s="657" t="s">
        <v>95</v>
      </c>
      <c r="H72" s="657" t="s">
        <v>95</v>
      </c>
      <c r="I72" s="505">
        <f t="shared" si="9"/>
        <v>5100</v>
      </c>
      <c r="J72" s="506"/>
      <c r="L72" s="485"/>
    </row>
    <row r="73" spans="1:18" ht="20.100000000000001" customHeight="1">
      <c r="A73" s="506"/>
      <c r="B73" s="636" t="s">
        <v>510</v>
      </c>
      <c r="C73" s="634">
        <v>1</v>
      </c>
      <c r="D73" s="637" t="s">
        <v>113</v>
      </c>
      <c r="E73" s="724">
        <v>1000</v>
      </c>
      <c r="F73" s="605">
        <f t="shared" si="10"/>
        <v>1000</v>
      </c>
      <c r="G73" s="657" t="s">
        <v>95</v>
      </c>
      <c r="H73" s="657" t="s">
        <v>95</v>
      </c>
      <c r="I73" s="505">
        <f t="shared" si="9"/>
        <v>1000</v>
      </c>
      <c r="J73" s="506"/>
      <c r="L73" s="485"/>
    </row>
    <row r="74" spans="1:18" ht="20.100000000000001" customHeight="1">
      <c r="A74" s="506"/>
      <c r="B74" s="636" t="s">
        <v>511</v>
      </c>
      <c r="C74" s="634">
        <v>1</v>
      </c>
      <c r="D74" s="637" t="s">
        <v>113</v>
      </c>
      <c r="E74" s="724">
        <v>28000</v>
      </c>
      <c r="F74" s="605">
        <f t="shared" si="10"/>
        <v>28000</v>
      </c>
      <c r="G74" s="657" t="s">
        <v>95</v>
      </c>
      <c r="H74" s="657" t="s">
        <v>95</v>
      </c>
      <c r="I74" s="505">
        <f t="shared" si="9"/>
        <v>28000</v>
      </c>
      <c r="J74" s="506"/>
      <c r="L74" s="485"/>
    </row>
    <row r="75" spans="1:18" ht="20.100000000000001" customHeight="1">
      <c r="A75" s="506"/>
      <c r="B75" s="725" t="s">
        <v>512</v>
      </c>
      <c r="C75" s="726">
        <v>357</v>
      </c>
      <c r="D75" s="528" t="s">
        <v>282</v>
      </c>
      <c r="E75" s="604">
        <v>18</v>
      </c>
      <c r="F75" s="604">
        <f t="shared" ref="F75:F76" si="11">C75*E75</f>
        <v>6426</v>
      </c>
      <c r="G75" s="657" t="s">
        <v>95</v>
      </c>
      <c r="H75" s="657" t="s">
        <v>95</v>
      </c>
      <c r="I75" s="505">
        <f t="shared" si="9"/>
        <v>6426</v>
      </c>
      <c r="J75" s="506"/>
      <c r="L75" s="485"/>
      <c r="N75" s="485" t="s">
        <v>9</v>
      </c>
    </row>
    <row r="76" spans="1:18" ht="20.100000000000001" customHeight="1">
      <c r="A76" s="506"/>
      <c r="B76" s="514" t="s">
        <v>513</v>
      </c>
      <c r="C76" s="726">
        <v>100</v>
      </c>
      <c r="D76" s="528" t="s">
        <v>287</v>
      </c>
      <c r="E76" s="604">
        <v>76</v>
      </c>
      <c r="F76" s="604">
        <f t="shared" si="11"/>
        <v>7600</v>
      </c>
      <c r="G76" s="657" t="s">
        <v>95</v>
      </c>
      <c r="H76" s="657" t="s">
        <v>95</v>
      </c>
      <c r="I76" s="505">
        <f t="shared" si="9"/>
        <v>7600</v>
      </c>
      <c r="J76" s="506"/>
      <c r="L76" s="485"/>
      <c r="M76" s="718">
        <f>SUM(C69:C73)</f>
        <v>21</v>
      </c>
      <c r="R76" s="485" t="s">
        <v>9</v>
      </c>
    </row>
    <row r="77" spans="1:18" ht="20.100000000000001" customHeight="1">
      <c r="A77" s="515"/>
      <c r="B77" s="514" t="s">
        <v>297</v>
      </c>
      <c r="C77" s="727">
        <v>1</v>
      </c>
      <c r="D77" s="728" t="s">
        <v>19</v>
      </c>
      <c r="E77" s="604">
        <v>15200</v>
      </c>
      <c r="F77" s="605">
        <f>SUM(C77*E77)</f>
        <v>15200</v>
      </c>
      <c r="G77" s="657" t="s">
        <v>95</v>
      </c>
      <c r="H77" s="657" t="s">
        <v>95</v>
      </c>
      <c r="I77" s="615">
        <f>SUM(F77)</f>
        <v>15200</v>
      </c>
      <c r="J77" s="506"/>
      <c r="L77" s="485"/>
    </row>
    <row r="78" spans="1:18" ht="20.100000000000001" customHeight="1">
      <c r="A78" s="515"/>
      <c r="B78" s="570" t="s">
        <v>514</v>
      </c>
      <c r="C78" s="727">
        <v>1</v>
      </c>
      <c r="D78" s="528" t="s">
        <v>19</v>
      </c>
      <c r="E78" s="604">
        <v>25000</v>
      </c>
      <c r="F78" s="605">
        <f>SUM(C78*E78)</f>
        <v>25000</v>
      </c>
      <c r="G78" s="657" t="s">
        <v>95</v>
      </c>
      <c r="H78" s="657" t="s">
        <v>95</v>
      </c>
      <c r="I78" s="615">
        <f>SUM(F78)</f>
        <v>25000</v>
      </c>
      <c r="J78" s="506"/>
      <c r="L78" s="485"/>
    </row>
    <row r="79" spans="1:18" ht="20.100000000000001" customHeight="1">
      <c r="A79" s="515"/>
      <c r="B79" s="636"/>
      <c r="C79" s="634"/>
      <c r="D79" s="637"/>
      <c r="E79" s="724"/>
      <c r="F79" s="605"/>
      <c r="G79" s="657"/>
      <c r="H79" s="657"/>
      <c r="I79" s="505"/>
      <c r="J79" s="506"/>
      <c r="L79" s="485"/>
      <c r="M79" s="485" t="s">
        <v>264</v>
      </c>
    </row>
    <row r="80" spans="1:18" ht="20.100000000000001" customHeight="1">
      <c r="A80" s="515"/>
      <c r="B80" s="514"/>
      <c r="C80" s="528"/>
      <c r="D80" s="528"/>
      <c r="E80" s="540"/>
      <c r="F80" s="541"/>
      <c r="G80" s="641"/>
      <c r="H80" s="641"/>
      <c r="I80" s="517"/>
      <c r="J80" s="506"/>
      <c r="L80" s="485"/>
    </row>
    <row r="81" spans="1:14" ht="20.100000000000001" customHeight="1">
      <c r="A81" s="515"/>
      <c r="B81" s="514"/>
      <c r="C81" s="528"/>
      <c r="D81" s="528"/>
      <c r="E81" s="540"/>
      <c r="F81" s="541"/>
      <c r="G81" s="641"/>
      <c r="H81" s="641"/>
      <c r="I81" s="517"/>
      <c r="J81" s="506"/>
      <c r="L81" s="485"/>
    </row>
    <row r="82" spans="1:14" ht="20.100000000000001" customHeight="1">
      <c r="A82" s="506"/>
      <c r="B82" s="514"/>
      <c r="C82" s="528"/>
      <c r="D82" s="528"/>
      <c r="E82" s="541"/>
      <c r="F82" s="541"/>
      <c r="G82" s="641"/>
      <c r="H82" s="641"/>
      <c r="I82" s="517"/>
      <c r="J82" s="506"/>
      <c r="L82" s="485"/>
      <c r="N82" s="485" t="s">
        <v>9</v>
      </c>
    </row>
    <row r="83" spans="1:14" ht="20.100000000000001" customHeight="1">
      <c r="A83" s="506"/>
      <c r="B83" s="514"/>
      <c r="C83" s="528"/>
      <c r="D83" s="528"/>
      <c r="E83" s="540"/>
      <c r="F83" s="541"/>
      <c r="G83" s="641"/>
      <c r="H83" s="641"/>
      <c r="I83" s="517"/>
      <c r="J83" s="506"/>
      <c r="L83" s="485"/>
    </row>
    <row r="84" spans="1:14" ht="20.100000000000001" customHeight="1">
      <c r="A84" s="506"/>
      <c r="B84" s="514"/>
      <c r="C84" s="528"/>
      <c r="D84" s="528"/>
      <c r="E84" s="540"/>
      <c r="F84" s="541"/>
      <c r="G84" s="641"/>
      <c r="H84" s="641"/>
      <c r="I84" s="517"/>
      <c r="J84" s="506"/>
      <c r="L84" s="485"/>
    </row>
    <row r="85" spans="1:14" ht="20.100000000000001" customHeight="1">
      <c r="A85" s="506"/>
      <c r="B85" s="506"/>
      <c r="C85" s="719"/>
      <c r="D85" s="515"/>
      <c r="E85" s="569"/>
      <c r="F85" s="569"/>
      <c r="G85" s="661"/>
      <c r="H85" s="661"/>
      <c r="I85" s="542"/>
      <c r="J85" s="506"/>
      <c r="L85" s="485"/>
    </row>
    <row r="86" spans="1:14" ht="20.100000000000001" customHeight="1">
      <c r="A86" s="506"/>
      <c r="B86" s="506"/>
      <c r="C86" s="719"/>
      <c r="D86" s="515"/>
      <c r="E86" s="569"/>
      <c r="F86" s="720">
        <f>SUM(F69:F85)</f>
        <v>141326</v>
      </c>
      <c r="G86" s="661"/>
      <c r="H86" s="720">
        <f>SUM(H68:H84)</f>
        <v>0</v>
      </c>
      <c r="I86" s="721"/>
      <c r="J86" s="506"/>
      <c r="K86" s="556">
        <f>SUM(F86+H86)</f>
        <v>141326</v>
      </c>
      <c r="L86" s="722"/>
    </row>
    <row r="87" spans="1:14" ht="20.100000000000001" customHeight="1">
      <c r="A87" s="557"/>
      <c r="B87" s="500" t="s">
        <v>53</v>
      </c>
      <c r="C87" s="529"/>
      <c r="D87" s="528"/>
      <c r="E87" s="530"/>
      <c r="F87" s="536"/>
      <c r="G87" s="532"/>
      <c r="H87" s="558"/>
      <c r="I87" s="592">
        <f>SUM(I69:I86)</f>
        <v>141326</v>
      </c>
      <c r="J87" s="506"/>
    </row>
    <row r="88" spans="1:14" ht="20.100000000000001" customHeight="1">
      <c r="A88" s="557"/>
      <c r="B88" s="554" t="s">
        <v>606</v>
      </c>
      <c r="C88" s="644"/>
      <c r="D88" s="494"/>
      <c r="E88" s="645"/>
      <c r="F88" s="646"/>
      <c r="G88" s="646"/>
      <c r="H88" s="647"/>
      <c r="I88" s="615"/>
      <c r="J88" s="506"/>
      <c r="L88" s="485"/>
    </row>
    <row r="89" spans="1:14" ht="20.100000000000001" customHeight="1">
      <c r="A89" s="506"/>
      <c r="B89" s="606" t="s">
        <v>607</v>
      </c>
      <c r="C89" s="528"/>
      <c r="D89" s="528"/>
      <c r="E89" s="659"/>
      <c r="F89" s="659"/>
      <c r="G89" s="659"/>
      <c r="H89" s="659"/>
      <c r="I89" s="533"/>
      <c r="J89" s="506"/>
      <c r="L89" s="485"/>
    </row>
    <row r="90" spans="1:14" ht="20.100000000000001" customHeight="1">
      <c r="A90" s="515"/>
      <c r="B90" s="664" t="s">
        <v>608</v>
      </c>
      <c r="C90" s="506"/>
      <c r="D90" s="506"/>
      <c r="E90" s="506"/>
      <c r="F90" s="506"/>
      <c r="G90" s="506"/>
      <c r="H90" s="506"/>
      <c r="I90" s="506"/>
      <c r="J90" s="506"/>
      <c r="L90" s="485"/>
    </row>
    <row r="91" spans="1:14" ht="20.100000000000001" customHeight="1">
      <c r="A91" s="515"/>
      <c r="B91" s="506" t="s">
        <v>609</v>
      </c>
      <c r="C91" s="515">
        <v>1</v>
      </c>
      <c r="D91" s="515" t="s">
        <v>306</v>
      </c>
      <c r="E91" s="526">
        <v>34190</v>
      </c>
      <c r="F91" s="526">
        <f>SUM(E91*C91)</f>
        <v>34190</v>
      </c>
      <c r="G91" s="571" t="s">
        <v>95</v>
      </c>
      <c r="H91" s="571" t="s">
        <v>95</v>
      </c>
      <c r="I91" s="517">
        <f>SUM(F91)</f>
        <v>34190</v>
      </c>
      <c r="J91" s="506"/>
      <c r="L91" s="485"/>
    </row>
    <row r="92" spans="1:14" ht="20.100000000000001" customHeight="1">
      <c r="A92" s="515"/>
      <c r="B92" s="506" t="s">
        <v>772</v>
      </c>
      <c r="C92" s="506"/>
      <c r="D92" s="506"/>
      <c r="E92" s="506"/>
      <c r="F92" s="506"/>
      <c r="G92" s="506"/>
      <c r="H92" s="506"/>
      <c r="I92" s="506"/>
      <c r="J92" s="506"/>
      <c r="L92" s="485"/>
    </row>
    <row r="93" spans="1:14" ht="20.100000000000001" customHeight="1">
      <c r="A93" s="506"/>
      <c r="B93" s="506" t="s">
        <v>610</v>
      </c>
      <c r="C93" s="515">
        <v>1</v>
      </c>
      <c r="D93" s="515" t="s">
        <v>306</v>
      </c>
      <c r="E93" s="526">
        <v>58850</v>
      </c>
      <c r="F93" s="526">
        <f>SUM(E93*C93)</f>
        <v>58850</v>
      </c>
      <c r="G93" s="571" t="s">
        <v>95</v>
      </c>
      <c r="H93" s="571" t="s">
        <v>95</v>
      </c>
      <c r="I93" s="517">
        <f>SUM(F93)</f>
        <v>58850</v>
      </c>
      <c r="J93" s="506"/>
      <c r="L93" s="485"/>
    </row>
    <row r="94" spans="1:14" ht="20.100000000000001" customHeight="1">
      <c r="A94" s="506"/>
      <c r="B94" s="506" t="s">
        <v>611</v>
      </c>
      <c r="C94" s="506"/>
      <c r="D94" s="506"/>
      <c r="E94" s="506"/>
      <c r="F94" s="506"/>
      <c r="G94" s="506"/>
      <c r="H94" s="506"/>
      <c r="I94" s="506"/>
      <c r="J94" s="506"/>
      <c r="L94" s="485"/>
    </row>
    <row r="95" spans="1:14" ht="20.100000000000001" customHeight="1">
      <c r="A95" s="506"/>
      <c r="B95" s="664" t="s">
        <v>612</v>
      </c>
      <c r="C95" s="567"/>
      <c r="D95" s="528"/>
      <c r="E95" s="530"/>
      <c r="F95" s="536"/>
      <c r="G95" s="729"/>
      <c r="H95" s="729"/>
      <c r="I95" s="533"/>
      <c r="J95" s="506"/>
      <c r="L95" s="485"/>
    </row>
    <row r="96" spans="1:14" ht="20.100000000000001" customHeight="1">
      <c r="A96" s="506"/>
      <c r="B96" s="514" t="s">
        <v>750</v>
      </c>
      <c r="C96" s="515">
        <v>2</v>
      </c>
      <c r="D96" s="515" t="s">
        <v>773</v>
      </c>
      <c r="E96" s="526">
        <v>53650</v>
      </c>
      <c r="F96" s="526">
        <f>SUM(E96*C96)</f>
        <v>107300</v>
      </c>
      <c r="G96" s="571" t="s">
        <v>95</v>
      </c>
      <c r="H96" s="571" t="s">
        <v>95</v>
      </c>
      <c r="I96" s="517">
        <f>SUM(F96)</f>
        <v>107300</v>
      </c>
      <c r="J96" s="506"/>
      <c r="L96" s="485"/>
      <c r="M96" s="718"/>
    </row>
    <row r="97" spans="1:14" ht="20.100000000000001" customHeight="1">
      <c r="A97" s="515"/>
      <c r="B97" s="514" t="s">
        <v>774</v>
      </c>
      <c r="C97" s="567"/>
      <c r="D97" s="528"/>
      <c r="E97" s="530"/>
      <c r="F97" s="536"/>
      <c r="G97" s="729"/>
      <c r="H97" s="729"/>
      <c r="I97" s="533"/>
      <c r="J97" s="506"/>
      <c r="L97" s="485"/>
    </row>
    <row r="98" spans="1:14" ht="20.100000000000001" customHeight="1">
      <c r="A98" s="515"/>
      <c r="B98" s="514" t="s">
        <v>613</v>
      </c>
      <c r="C98" s="567"/>
      <c r="D98" s="528"/>
      <c r="E98" s="530"/>
      <c r="F98" s="536"/>
      <c r="G98" s="729"/>
      <c r="H98" s="729"/>
      <c r="I98" s="533"/>
      <c r="J98" s="506"/>
      <c r="L98" s="485"/>
      <c r="M98" s="485" t="s">
        <v>9</v>
      </c>
    </row>
    <row r="99" spans="1:14" ht="20.100000000000001" customHeight="1">
      <c r="A99" s="515"/>
      <c r="B99" s="514" t="s">
        <v>614</v>
      </c>
      <c r="C99" s="528"/>
      <c r="D99" s="528"/>
      <c r="E99" s="530"/>
      <c r="F99" s="536"/>
      <c r="G99" s="537"/>
      <c r="H99" s="537"/>
      <c r="I99" s="533"/>
      <c r="J99" s="506"/>
      <c r="L99" s="485"/>
    </row>
    <row r="100" spans="1:14" ht="20.100000000000001" customHeight="1">
      <c r="A100" s="515"/>
      <c r="B100" s="514"/>
      <c r="C100" s="528"/>
      <c r="D100" s="528"/>
      <c r="E100" s="530"/>
      <c r="F100" s="536"/>
      <c r="G100" s="537"/>
      <c r="H100" s="537"/>
      <c r="I100" s="533"/>
      <c r="J100" s="506"/>
      <c r="L100" s="485"/>
    </row>
    <row r="101" spans="1:14" ht="20.100000000000001" customHeight="1">
      <c r="A101" s="515"/>
      <c r="B101" s="514"/>
      <c r="C101" s="529"/>
      <c r="D101" s="528"/>
      <c r="E101" s="530"/>
      <c r="F101" s="536"/>
      <c r="G101" s="729"/>
      <c r="H101" s="729"/>
      <c r="I101" s="533"/>
      <c r="J101" s="506"/>
      <c r="L101" s="485"/>
    </row>
    <row r="102" spans="1:14" ht="20.100000000000001" customHeight="1">
      <c r="A102" s="506"/>
      <c r="B102" s="514"/>
      <c r="C102" s="528"/>
      <c r="D102" s="528"/>
      <c r="E102" s="541"/>
      <c r="F102" s="541"/>
      <c r="G102" s="641"/>
      <c r="H102" s="641"/>
      <c r="I102" s="517"/>
      <c r="J102" s="506"/>
      <c r="L102" s="485"/>
      <c r="N102" s="485" t="s">
        <v>9</v>
      </c>
    </row>
    <row r="103" spans="1:14" ht="20.100000000000001" customHeight="1">
      <c r="A103" s="506"/>
      <c r="B103" s="514"/>
      <c r="C103" s="528"/>
      <c r="D103" s="528"/>
      <c r="E103" s="540"/>
      <c r="F103" s="541"/>
      <c r="G103" s="641"/>
      <c r="H103" s="641"/>
      <c r="I103" s="517"/>
      <c r="J103" s="506"/>
      <c r="L103" s="485"/>
    </row>
    <row r="104" spans="1:14" ht="20.100000000000001" customHeight="1">
      <c r="A104" s="506"/>
      <c r="B104" s="514"/>
      <c r="C104" s="528"/>
      <c r="D104" s="528"/>
      <c r="E104" s="540"/>
      <c r="F104" s="541"/>
      <c r="G104" s="641"/>
      <c r="H104" s="641"/>
      <c r="I104" s="517"/>
      <c r="J104" s="506"/>
      <c r="L104" s="485"/>
    </row>
    <row r="105" spans="1:14" ht="20.100000000000001" customHeight="1">
      <c r="A105" s="506"/>
      <c r="B105" s="506"/>
      <c r="C105" s="719"/>
      <c r="D105" s="515"/>
      <c r="E105" s="569"/>
      <c r="F105" s="569"/>
      <c r="G105" s="661"/>
      <c r="H105" s="661"/>
      <c r="I105" s="542"/>
      <c r="J105" s="506"/>
      <c r="L105" s="485"/>
    </row>
    <row r="106" spans="1:14" ht="20.100000000000001" customHeight="1">
      <c r="A106" s="506"/>
      <c r="B106" s="506"/>
      <c r="C106" s="719"/>
      <c r="D106" s="515"/>
      <c r="E106" s="569"/>
      <c r="F106" s="720">
        <f>SUM(F89:F105)</f>
        <v>200340</v>
      </c>
      <c r="G106" s="661"/>
      <c r="H106" s="720">
        <f>SUM(H88:H104)</f>
        <v>0</v>
      </c>
      <c r="I106" s="721"/>
      <c r="J106" s="506"/>
      <c r="K106" s="556">
        <f>SUM(F106+H106)</f>
        <v>200340</v>
      </c>
      <c r="L106" s="722"/>
    </row>
    <row r="107" spans="1:14" ht="20.100000000000001" customHeight="1">
      <c r="A107" s="557"/>
      <c r="B107" s="500" t="s">
        <v>53</v>
      </c>
      <c r="C107" s="529"/>
      <c r="D107" s="528"/>
      <c r="E107" s="530"/>
      <c r="F107" s="536"/>
      <c r="G107" s="532"/>
      <c r="H107" s="558"/>
      <c r="I107" s="592">
        <f>SUM(I89:I106)</f>
        <v>200340</v>
      </c>
      <c r="J107" s="506"/>
    </row>
  </sheetData>
  <mergeCells count="16">
    <mergeCell ref="G55:H55"/>
    <mergeCell ref="G51:H51"/>
    <mergeCell ref="G52:H52"/>
    <mergeCell ref="G53:H53"/>
    <mergeCell ref="G54:H54"/>
    <mergeCell ref="A1:J1"/>
    <mergeCell ref="E6:F6"/>
    <mergeCell ref="G6:H6"/>
    <mergeCell ref="G49:H49"/>
    <mergeCell ref="G50:H50"/>
    <mergeCell ref="A6:A7"/>
    <mergeCell ref="B6:B7"/>
    <mergeCell ref="C6:C7"/>
    <mergeCell ref="D6:D7"/>
    <mergeCell ref="J6:J7"/>
    <mergeCell ref="F3:I3"/>
  </mergeCells>
  <dataValidations disablePrompts="1" count="1"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</dataValidations>
  <pageMargins left="0.35433070866141736" right="0.27559055118110237" top="0.39370078740157483" bottom="0.43307086614173229" header="0.11811023622047245" footer="0.31496062992125984"/>
  <pageSetup paperSize="9" orientation="landscape" horizontalDpi="4294967293" verticalDpi="1200" r:id="rId1"/>
  <headerFooter>
    <oddHeader>&amp;Rแบบ ปร. 4 แผ่นที่  &amp;P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H25"/>
  <sheetViews>
    <sheetView view="pageBreakPreview" zoomScaleSheetLayoutView="100" workbookViewId="0">
      <selection activeCell="B11" sqref="B11"/>
    </sheetView>
  </sheetViews>
  <sheetFormatPr defaultRowHeight="20.25"/>
  <cols>
    <col min="1" max="1" width="13.140625" style="177" customWidth="1"/>
    <col min="2" max="2" width="64.42578125" style="74" customWidth="1"/>
    <col min="3" max="3" width="15.5703125" style="74" customWidth="1"/>
    <col min="4" max="4" width="11.7109375" style="74" customWidth="1"/>
    <col min="5" max="5" width="24.140625" style="74" customWidth="1"/>
    <col min="6" max="6" width="17.5703125" style="74" customWidth="1"/>
    <col min="7" max="7" width="12" style="74" customWidth="1"/>
    <col min="8" max="8" width="13.85546875" style="75" bestFit="1" customWidth="1"/>
    <col min="9" max="10" width="13.85546875" style="74" bestFit="1" customWidth="1"/>
    <col min="11" max="16384" width="9.140625" style="74"/>
  </cols>
  <sheetData>
    <row r="1" spans="1:8" s="75" customFormat="1">
      <c r="A1" s="455" t="s">
        <v>60</v>
      </c>
      <c r="B1" s="455"/>
      <c r="C1" s="455"/>
      <c r="D1" s="455"/>
      <c r="E1" s="455"/>
      <c r="F1" s="455"/>
    </row>
    <row r="2" spans="1:8" s="75" customFormat="1">
      <c r="A2" s="454" t="s">
        <v>26</v>
      </c>
      <c r="B2" s="454"/>
      <c r="C2" s="454"/>
      <c r="D2" s="454"/>
      <c r="E2" s="454"/>
      <c r="F2" s="454"/>
    </row>
    <row r="3" spans="1:8" s="147" customFormat="1">
      <c r="A3" s="145" t="s">
        <v>58</v>
      </c>
      <c r="B3" s="150" t="s">
        <v>57</v>
      </c>
      <c r="C3" s="145"/>
      <c r="D3" s="146"/>
      <c r="E3" s="146"/>
      <c r="F3" s="146"/>
    </row>
    <row r="4" spans="1:8" s="75" customFormat="1">
      <c r="A4" s="145" t="s">
        <v>59</v>
      </c>
      <c r="B4" s="150" t="str">
        <f>+'แบบ ปร.6'!B2</f>
        <v xml:space="preserve">งานก่อสร้างอาคารกองบังคับการ กอง รปภ.สพ.ทร.  จำนวน 1 หลัง </v>
      </c>
      <c r="C4" s="148" t="s">
        <v>14</v>
      </c>
      <c r="D4" s="150" t="str">
        <f>+ฟฟ.!G3</f>
        <v>62 - 5 - 034</v>
      </c>
      <c r="E4" s="149"/>
      <c r="F4" s="150"/>
    </row>
    <row r="5" spans="1:8" s="147" customFormat="1">
      <c r="A5" s="145" t="s">
        <v>54</v>
      </c>
      <c r="B5" s="150" t="str">
        <f>+'แบบ ปร.6'!B3</f>
        <v xml:space="preserve"> อ.สัตหีบ  จว.ชลบุรี</v>
      </c>
      <c r="C5" s="150" t="s">
        <v>316</v>
      </c>
      <c r="D5" s="150"/>
      <c r="E5" s="146" t="str">
        <f>+'แบบ ปร.6'!C5</f>
        <v>สพ.ทร.</v>
      </c>
      <c r="F5" s="146"/>
    </row>
    <row r="6" spans="1:8" s="147" customFormat="1" ht="21" thickBot="1">
      <c r="A6" s="173" t="s">
        <v>84</v>
      </c>
      <c r="B6" s="173">
        <f>+ฟฟ.ภนอ.!B5</f>
        <v>0</v>
      </c>
      <c r="C6" s="151">
        <f>+'แบบ ปร.6'!B7</f>
        <v>0</v>
      </c>
      <c r="D6" s="151"/>
      <c r="E6" s="151"/>
      <c r="F6" s="152"/>
    </row>
    <row r="7" spans="1:8" ht="21" thickTop="1">
      <c r="A7" s="153" t="s">
        <v>61</v>
      </c>
      <c r="B7" s="153" t="s">
        <v>1</v>
      </c>
      <c r="C7" s="154" t="s">
        <v>2</v>
      </c>
      <c r="D7" s="153" t="s">
        <v>3</v>
      </c>
      <c r="E7" s="155" t="s">
        <v>74</v>
      </c>
      <c r="F7" s="156" t="s">
        <v>8</v>
      </c>
    </row>
    <row r="8" spans="1:8" ht="21" thickBot="1">
      <c r="A8" s="174"/>
      <c r="B8" s="157"/>
      <c r="C8" s="158"/>
      <c r="D8" s="157"/>
      <c r="E8" s="159" t="s">
        <v>75</v>
      </c>
      <c r="F8" s="160"/>
    </row>
    <row r="9" spans="1:8" ht="21" thickTop="1">
      <c r="A9" s="175">
        <v>1</v>
      </c>
      <c r="B9" s="161" t="s">
        <v>313</v>
      </c>
      <c r="C9" s="162"/>
      <c r="D9" s="162"/>
      <c r="E9" s="144"/>
      <c r="F9" s="163"/>
      <c r="G9" s="163"/>
    </row>
    <row r="10" spans="1:8" s="165" customFormat="1">
      <c r="A10" s="175"/>
      <c r="B10" s="161" t="s">
        <v>314</v>
      </c>
      <c r="C10" s="162">
        <v>1</v>
      </c>
      <c r="D10" s="162" t="s">
        <v>19</v>
      </c>
      <c r="E10" s="144">
        <f>+'แบบแสดงการคำนวณ ฯ(พ)ตามข้อกำหนด'!K37</f>
        <v>0</v>
      </c>
      <c r="F10" s="163"/>
      <c r="G10" s="163"/>
      <c r="H10" s="164"/>
    </row>
    <row r="11" spans="1:8" s="165" customFormat="1">
      <c r="A11" s="175"/>
      <c r="B11" s="163"/>
      <c r="C11" s="163"/>
      <c r="D11" s="163"/>
      <c r="E11" s="163"/>
      <c r="F11" s="163"/>
      <c r="G11" s="163"/>
      <c r="H11" s="164"/>
    </row>
    <row r="12" spans="1:8" s="165" customFormat="1">
      <c r="A12" s="175"/>
      <c r="B12" s="161"/>
      <c r="C12" s="166"/>
      <c r="D12" s="167"/>
      <c r="E12" s="168"/>
      <c r="F12" s="169"/>
      <c r="H12" s="164"/>
    </row>
    <row r="13" spans="1:8" s="165" customFormat="1">
      <c r="A13" s="175"/>
      <c r="B13" s="161"/>
      <c r="C13" s="167"/>
      <c r="D13" s="167"/>
      <c r="E13" s="170"/>
      <c r="F13" s="169"/>
      <c r="H13" s="164"/>
    </row>
    <row r="14" spans="1:8" s="165" customFormat="1">
      <c r="A14" s="175"/>
      <c r="B14" s="161"/>
      <c r="C14" s="171"/>
      <c r="D14" s="167"/>
      <c r="E14" s="170"/>
      <c r="F14" s="169"/>
      <c r="H14" s="164"/>
    </row>
    <row r="15" spans="1:8" s="165" customFormat="1">
      <c r="A15" s="175"/>
      <c r="B15" s="161"/>
      <c r="C15" s="171"/>
      <c r="D15" s="167"/>
      <c r="E15" s="170"/>
      <c r="F15" s="169"/>
      <c r="H15" s="164"/>
    </row>
    <row r="16" spans="1:8" s="165" customFormat="1">
      <c r="A16" s="175"/>
      <c r="B16" s="161"/>
      <c r="C16" s="171"/>
      <c r="D16" s="167"/>
      <c r="E16" s="170"/>
      <c r="F16" s="169"/>
      <c r="H16" s="164"/>
    </row>
    <row r="17" spans="1:8" s="165" customFormat="1">
      <c r="A17" s="175"/>
      <c r="B17" s="161"/>
      <c r="C17" s="171"/>
      <c r="D17" s="167"/>
      <c r="E17" s="170"/>
      <c r="F17" s="169"/>
      <c r="H17" s="164"/>
    </row>
    <row r="18" spans="1:8" s="165" customFormat="1">
      <c r="A18" s="175"/>
      <c r="B18" s="161"/>
      <c r="C18" s="171"/>
      <c r="D18" s="167"/>
      <c r="E18" s="170"/>
      <c r="F18" s="169"/>
      <c r="H18" s="164"/>
    </row>
    <row r="19" spans="1:8">
      <c r="A19" s="175"/>
      <c r="B19" s="161"/>
      <c r="C19" s="171"/>
      <c r="D19" s="167"/>
      <c r="E19" s="170"/>
      <c r="F19" s="169"/>
    </row>
    <row r="20" spans="1:8">
      <c r="A20" s="175"/>
      <c r="B20" s="161"/>
      <c r="C20" s="167"/>
      <c r="D20" s="167"/>
      <c r="E20" s="170"/>
      <c r="F20" s="169"/>
    </row>
    <row r="21" spans="1:8" s="165" customFormat="1">
      <c r="A21" s="175"/>
      <c r="B21" s="161"/>
      <c r="C21" s="166"/>
      <c r="D21" s="167"/>
      <c r="E21" s="170"/>
      <c r="F21" s="169"/>
      <c r="H21" s="164"/>
    </row>
    <row r="22" spans="1:8">
      <c r="A22" s="175"/>
      <c r="B22" s="161"/>
      <c r="C22" s="166"/>
      <c r="D22" s="167"/>
      <c r="E22" s="170"/>
      <c r="F22" s="169"/>
    </row>
    <row r="23" spans="1:8">
      <c r="A23" s="176"/>
      <c r="B23" s="175" t="s">
        <v>76</v>
      </c>
      <c r="C23" s="166"/>
      <c r="D23" s="167"/>
      <c r="E23" s="144">
        <f>SUM(E9:E22)</f>
        <v>0</v>
      </c>
      <c r="F23" s="169"/>
      <c r="G23" s="172"/>
    </row>
    <row r="24" spans="1:8">
      <c r="A24" s="175"/>
      <c r="B24" s="161"/>
      <c r="C24" s="166"/>
      <c r="D24" s="167"/>
      <c r="E24" s="170"/>
      <c r="F24" s="169"/>
      <c r="G24" s="172"/>
    </row>
    <row r="25" spans="1:8">
      <c r="A25" s="175"/>
      <c r="B25" s="161"/>
      <c r="C25" s="166"/>
      <c r="D25" s="167"/>
      <c r="E25" s="170"/>
      <c r="F25" s="169"/>
      <c r="G25" s="172"/>
    </row>
  </sheetData>
  <mergeCells count="2">
    <mergeCell ref="A2:F2"/>
    <mergeCell ref="A1:F1"/>
  </mergeCells>
  <dataValidations count="1">
    <dataValidation type="list" allowBlank="1" showInputMessage="1" showErrorMessage="1" sqref="B3">
      <formula1>"งานอาคาร,งานทาง,งานสะพานและท่อเหลี่ยม,งานชลประทาน"</formula1>
    </dataValidation>
  </dataValidations>
  <pageMargins left="0.7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( พ )แผ่นที่ 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M37"/>
  <sheetViews>
    <sheetView view="pageBreakPreview" topLeftCell="A14" zoomScaleSheetLayoutView="100" workbookViewId="0">
      <selection activeCell="M16" sqref="M16"/>
    </sheetView>
  </sheetViews>
  <sheetFormatPr defaultRowHeight="18"/>
  <cols>
    <col min="1" max="1" width="6.140625" style="1" customWidth="1"/>
    <col min="2" max="6" width="6.85546875" style="1" customWidth="1"/>
    <col min="7" max="7" width="7.7109375" style="1" customWidth="1"/>
    <col min="8" max="8" width="8.42578125" style="1" customWidth="1"/>
    <col min="9" max="11" width="11.7109375" style="1" customWidth="1"/>
    <col min="12" max="12" width="10.28515625" style="1" customWidth="1"/>
    <col min="13" max="13" width="67.28515625" style="1" customWidth="1"/>
    <col min="14" max="16384" width="9.140625" style="1"/>
  </cols>
  <sheetData>
    <row r="1" spans="1:12" ht="23.1" hidden="1" customHeight="1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0.25">
      <c r="A2" s="456" t="s">
        <v>38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</row>
    <row r="3" spans="1:12">
      <c r="A3" s="457" t="s">
        <v>39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</row>
    <row r="4" spans="1:12">
      <c r="A4" s="3" t="s">
        <v>315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6" t="s">
        <v>59</v>
      </c>
      <c r="B5" s="6"/>
      <c r="C5" s="6"/>
      <c r="D5" s="5" t="str">
        <f>+'แบบ ปร.6'!B2</f>
        <v xml:space="preserve">งานก่อสร้างอาคารกองบังคับการ กอง รปภ.สพ.ทร.  จำนวน 1 หลัง </v>
      </c>
      <c r="E5" s="6"/>
      <c r="F5" s="6"/>
      <c r="G5" s="6"/>
      <c r="H5" s="6"/>
      <c r="I5" s="8"/>
      <c r="J5" s="6"/>
      <c r="K5" s="6"/>
      <c r="L5" s="6"/>
    </row>
    <row r="6" spans="1:12">
      <c r="A6" s="6" t="s">
        <v>63</v>
      </c>
      <c r="B6" s="6"/>
      <c r="C6" s="6"/>
      <c r="D6" s="5" t="str">
        <f>+'แบบ ปร.6'!B3</f>
        <v xml:space="preserve"> อ.สัตหีบ  จว.ชลบุรี</v>
      </c>
      <c r="E6" s="6"/>
      <c r="F6" s="6"/>
      <c r="G6" s="6" t="s">
        <v>14</v>
      </c>
      <c r="H6" s="8" t="str">
        <f>+'แบบ ปร.4(พ)'!D4</f>
        <v>62 - 5 - 034</v>
      </c>
      <c r="J6" s="6"/>
      <c r="K6" s="6"/>
      <c r="L6" s="6"/>
    </row>
    <row r="7" spans="1:12">
      <c r="A7" s="6" t="s">
        <v>77</v>
      </c>
      <c r="B7" s="6"/>
      <c r="C7" s="6"/>
      <c r="D7" s="5" t="str">
        <f>+'แบบ ปร.6'!C5</f>
        <v>สพ.ทร.</v>
      </c>
      <c r="E7" s="6"/>
      <c r="F7" s="3"/>
      <c r="G7" s="3"/>
      <c r="H7" s="6"/>
      <c r="I7" s="8"/>
      <c r="J7" s="6"/>
      <c r="K7" s="6"/>
      <c r="L7" s="6"/>
    </row>
    <row r="8" spans="1:12">
      <c r="A8" s="6" t="s">
        <v>78</v>
      </c>
      <c r="B8" s="6"/>
      <c r="C8" s="6"/>
      <c r="D8" s="6">
        <f>+'แบบ ปร.4(พ)'!B6</f>
        <v>0</v>
      </c>
      <c r="E8" s="6"/>
      <c r="F8" s="6"/>
      <c r="G8" s="6"/>
      <c r="H8" s="6">
        <f>+'แบบ ปร.6'!B7</f>
        <v>0</v>
      </c>
      <c r="I8" s="6"/>
      <c r="J8" s="6"/>
      <c r="K8" s="6"/>
      <c r="L8" s="6"/>
    </row>
    <row r="9" spans="1:12" s="2" customFormat="1">
      <c r="A9" s="5" t="s">
        <v>33</v>
      </c>
      <c r="B9" s="6"/>
      <c r="C9" s="6"/>
      <c r="D9" s="6"/>
      <c r="E9" s="6"/>
      <c r="F9" s="6"/>
      <c r="G9" s="6"/>
      <c r="H9" s="6"/>
      <c r="I9" s="5"/>
      <c r="J9" s="5"/>
      <c r="K9" s="5"/>
      <c r="L9" s="5"/>
    </row>
    <row r="10" spans="1:12" s="7" customFormat="1">
      <c r="A10" s="9" t="s">
        <v>310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s="7" customFormat="1">
      <c r="A11" s="1" t="s">
        <v>311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s="2" customFormat="1">
      <c r="A16" s="11" t="s">
        <v>34</v>
      </c>
      <c r="B16" s="9"/>
      <c r="C16" s="9"/>
      <c r="D16" s="9"/>
      <c r="E16" s="9"/>
      <c r="F16" s="9"/>
      <c r="G16" s="9"/>
      <c r="H16" s="9"/>
      <c r="I16" s="11"/>
      <c r="J16" s="11"/>
      <c r="K16" s="11"/>
      <c r="L16" s="11"/>
    </row>
    <row r="17" spans="1:13">
      <c r="A17" s="115" t="s">
        <v>6</v>
      </c>
      <c r="B17" s="458" t="s">
        <v>28</v>
      </c>
      <c r="C17" s="458"/>
      <c r="D17" s="458"/>
      <c r="E17" s="458"/>
      <c r="F17" s="458"/>
      <c r="G17" s="458"/>
      <c r="H17" s="115" t="s">
        <v>2</v>
      </c>
      <c r="I17" s="115" t="s">
        <v>3</v>
      </c>
      <c r="J17" s="115" t="s">
        <v>29</v>
      </c>
      <c r="K17" s="115" t="s">
        <v>30</v>
      </c>
      <c r="L17" s="12" t="s">
        <v>8</v>
      </c>
    </row>
    <row r="18" spans="1:13">
      <c r="A18" s="13">
        <v>1</v>
      </c>
      <c r="B18" s="459" t="s">
        <v>300</v>
      </c>
      <c r="C18" s="459"/>
      <c r="D18" s="459"/>
      <c r="E18" s="459"/>
      <c r="F18" s="459"/>
      <c r="G18" s="459"/>
      <c r="H18" s="115"/>
      <c r="I18" s="115"/>
      <c r="J18" s="115"/>
      <c r="K18" s="115"/>
      <c r="L18" s="115"/>
    </row>
    <row r="19" spans="1:13">
      <c r="A19" s="115">
        <v>1.1000000000000001</v>
      </c>
      <c r="B19" s="459" t="s">
        <v>312</v>
      </c>
      <c r="C19" s="459"/>
      <c r="D19" s="459"/>
      <c r="E19" s="459"/>
      <c r="F19" s="459"/>
      <c r="G19" s="459"/>
      <c r="H19" s="115"/>
      <c r="I19" s="14"/>
      <c r="J19" s="15"/>
      <c r="K19" s="15"/>
      <c r="L19" s="115"/>
    </row>
    <row r="20" spans="1:13" ht="18.75">
      <c r="A20" s="115"/>
      <c r="B20" s="459" t="s">
        <v>322</v>
      </c>
      <c r="C20" s="459"/>
      <c r="D20" s="459"/>
      <c r="E20" s="459"/>
      <c r="F20" s="459"/>
      <c r="G20" s="459"/>
      <c r="H20" s="115">
        <v>1</v>
      </c>
      <c r="I20" s="14" t="s">
        <v>19</v>
      </c>
      <c r="J20" s="15">
        <v>0</v>
      </c>
      <c r="K20" s="15">
        <f>H20*J20</f>
        <v>0</v>
      </c>
      <c r="L20" s="16"/>
    </row>
    <row r="21" spans="1:13">
      <c r="A21" s="115"/>
      <c r="B21" s="459"/>
      <c r="C21" s="459"/>
      <c r="D21" s="459"/>
      <c r="E21" s="459"/>
      <c r="F21" s="459"/>
      <c r="G21" s="459"/>
      <c r="H21" s="115"/>
      <c r="I21" s="14"/>
      <c r="J21" s="15"/>
      <c r="K21" s="15"/>
      <c r="L21" s="115"/>
    </row>
    <row r="22" spans="1:13">
      <c r="A22" s="115"/>
      <c r="B22" s="459"/>
      <c r="C22" s="459"/>
      <c r="D22" s="459"/>
      <c r="E22" s="459"/>
      <c r="F22" s="459"/>
      <c r="G22" s="459"/>
      <c r="H22" s="115"/>
      <c r="I22" s="14"/>
      <c r="J22" s="15"/>
      <c r="K22" s="15"/>
      <c r="L22" s="115"/>
    </row>
    <row r="23" spans="1:13">
      <c r="A23" s="115"/>
      <c r="B23" s="459"/>
      <c r="C23" s="459"/>
      <c r="D23" s="459"/>
      <c r="E23" s="459"/>
      <c r="F23" s="459"/>
      <c r="G23" s="459"/>
      <c r="H23" s="115"/>
      <c r="I23" s="14"/>
      <c r="J23" s="15"/>
      <c r="K23" s="15"/>
      <c r="L23" s="115"/>
    </row>
    <row r="24" spans="1:13">
      <c r="A24" s="13"/>
      <c r="B24" s="459"/>
      <c r="C24" s="459"/>
      <c r="D24" s="459"/>
      <c r="E24" s="459"/>
      <c r="F24" s="459"/>
      <c r="G24" s="459"/>
      <c r="H24" s="115"/>
      <c r="I24" s="14"/>
      <c r="J24" s="15"/>
      <c r="K24" s="15"/>
      <c r="L24" s="115"/>
    </row>
    <row r="25" spans="1:13">
      <c r="A25" s="115"/>
      <c r="B25" s="459"/>
      <c r="C25" s="459"/>
      <c r="D25" s="459"/>
      <c r="E25" s="459"/>
      <c r="F25" s="459"/>
      <c r="G25" s="459"/>
      <c r="H25" s="115"/>
      <c r="I25" s="14"/>
      <c r="J25" s="15"/>
      <c r="K25" s="15"/>
      <c r="L25" s="115"/>
    </row>
    <row r="26" spans="1:13">
      <c r="A26" s="115"/>
      <c r="B26" s="459"/>
      <c r="C26" s="459"/>
      <c r="D26" s="459"/>
      <c r="E26" s="459"/>
      <c r="F26" s="459"/>
      <c r="G26" s="459"/>
      <c r="H26" s="115"/>
      <c r="I26" s="14"/>
      <c r="J26" s="15"/>
      <c r="K26" s="15"/>
      <c r="L26" s="115"/>
    </row>
    <row r="27" spans="1:13">
      <c r="A27" s="115"/>
      <c r="B27" s="459"/>
      <c r="C27" s="459"/>
      <c r="D27" s="459"/>
      <c r="E27" s="459"/>
      <c r="F27" s="459"/>
      <c r="G27" s="459"/>
      <c r="H27" s="115"/>
      <c r="I27" s="14"/>
      <c r="J27" s="15"/>
      <c r="K27" s="15"/>
      <c r="L27" s="115"/>
    </row>
    <row r="28" spans="1:13">
      <c r="A28" s="115"/>
      <c r="B28" s="459"/>
      <c r="C28" s="459"/>
      <c r="D28" s="459"/>
      <c r="E28" s="459"/>
      <c r="F28" s="459"/>
      <c r="G28" s="459"/>
      <c r="H28" s="115"/>
      <c r="I28" s="14"/>
      <c r="J28" s="15"/>
      <c r="K28" s="15"/>
      <c r="L28" s="115"/>
      <c r="M28" s="1" t="s">
        <v>41</v>
      </c>
    </row>
    <row r="29" spans="1:13">
      <c r="A29" s="115"/>
      <c r="B29" s="459"/>
      <c r="C29" s="459"/>
      <c r="D29" s="459"/>
      <c r="E29" s="459"/>
      <c r="F29" s="459"/>
      <c r="G29" s="459"/>
      <c r="H29" s="115"/>
      <c r="I29" s="14"/>
      <c r="J29" s="15"/>
      <c r="K29" s="15"/>
      <c r="L29" s="115"/>
      <c r="M29" s="1" t="s">
        <v>47</v>
      </c>
    </row>
    <row r="30" spans="1:13">
      <c r="A30" s="115"/>
      <c r="B30" s="459"/>
      <c r="C30" s="459"/>
      <c r="D30" s="459"/>
      <c r="E30" s="459"/>
      <c r="F30" s="459"/>
      <c r="G30" s="459"/>
      <c r="H30" s="115"/>
      <c r="I30" s="14"/>
      <c r="J30" s="15"/>
      <c r="K30" s="15"/>
      <c r="L30" s="115"/>
      <c r="M30" s="1" t="s">
        <v>46</v>
      </c>
    </row>
    <row r="31" spans="1:13">
      <c r="A31" s="115"/>
      <c r="B31" s="459"/>
      <c r="C31" s="459"/>
      <c r="D31" s="459"/>
      <c r="E31" s="459"/>
      <c r="F31" s="459"/>
      <c r="G31" s="459"/>
      <c r="H31" s="115"/>
      <c r="I31" s="14"/>
      <c r="J31" s="15"/>
      <c r="K31" s="15"/>
      <c r="L31" s="115"/>
    </row>
    <row r="32" spans="1:13">
      <c r="A32" s="115"/>
      <c r="B32" s="459"/>
      <c r="C32" s="459"/>
      <c r="D32" s="459"/>
      <c r="E32" s="459"/>
      <c r="F32" s="459"/>
      <c r="G32" s="459"/>
      <c r="H32" s="115"/>
      <c r="I32" s="14"/>
      <c r="J32" s="15"/>
      <c r="K32" s="15"/>
      <c r="L32" s="115"/>
      <c r="M32" s="1" t="s">
        <v>45</v>
      </c>
    </row>
    <row r="33" spans="1:12">
      <c r="A33" s="115"/>
      <c r="B33" s="459"/>
      <c r="C33" s="459"/>
      <c r="D33" s="459"/>
      <c r="E33" s="459"/>
      <c r="F33" s="459"/>
      <c r="G33" s="459"/>
      <c r="H33" s="115"/>
      <c r="I33" s="14"/>
      <c r="J33" s="15"/>
      <c r="K33" s="15"/>
      <c r="L33" s="115"/>
    </row>
    <row r="34" spans="1:12">
      <c r="A34" s="115"/>
      <c r="B34" s="459"/>
      <c r="C34" s="459"/>
      <c r="D34" s="459"/>
      <c r="E34" s="459"/>
      <c r="F34" s="459"/>
      <c r="G34" s="459"/>
      <c r="H34" s="115"/>
      <c r="I34" s="14"/>
      <c r="J34" s="15"/>
      <c r="K34" s="15"/>
      <c r="L34" s="115"/>
    </row>
    <row r="35" spans="1:12">
      <c r="A35" s="32"/>
      <c r="B35" s="6"/>
      <c r="C35" s="6"/>
      <c r="D35" s="6"/>
      <c r="E35" s="5" t="s">
        <v>31</v>
      </c>
      <c r="F35" s="5"/>
      <c r="G35" s="29"/>
      <c r="H35" s="26"/>
      <c r="I35" s="26"/>
      <c r="J35" s="26"/>
      <c r="K35" s="143">
        <f>+K20</f>
        <v>0</v>
      </c>
      <c r="L35" s="115"/>
    </row>
    <row r="36" spans="1:12">
      <c r="A36" s="32"/>
      <c r="B36" s="6"/>
      <c r="C36" s="6"/>
      <c r="D36" s="6"/>
      <c r="E36" s="5" t="s">
        <v>32</v>
      </c>
      <c r="F36" s="5"/>
      <c r="G36" s="29"/>
      <c r="H36" s="28"/>
      <c r="I36" s="28"/>
      <c r="J36" s="28"/>
      <c r="K36" s="27"/>
      <c r="L36" s="115"/>
    </row>
    <row r="37" spans="1:12">
      <c r="A37" s="32"/>
      <c r="B37" s="4"/>
      <c r="C37" s="4"/>
      <c r="D37" s="4"/>
      <c r="E37" s="30" t="s">
        <v>40</v>
      </c>
      <c r="F37" s="30"/>
      <c r="G37" s="31"/>
      <c r="H37" s="25"/>
      <c r="I37" s="25"/>
      <c r="J37" s="25"/>
      <c r="K37" s="143">
        <f>+K35</f>
        <v>0</v>
      </c>
      <c r="L37" s="115"/>
    </row>
  </sheetData>
  <mergeCells count="20">
    <mergeCell ref="B32:G32"/>
    <mergeCell ref="B33:G33"/>
    <mergeCell ref="B34:G34"/>
    <mergeCell ref="B31:G31"/>
    <mergeCell ref="B30:G30"/>
    <mergeCell ref="B28:G28"/>
    <mergeCell ref="B29:G29"/>
    <mergeCell ref="B25:G25"/>
    <mergeCell ref="B27:G27"/>
    <mergeCell ref="B26:G26"/>
    <mergeCell ref="A2:L2"/>
    <mergeCell ref="A3:L3"/>
    <mergeCell ref="B17:G17"/>
    <mergeCell ref="B23:G23"/>
    <mergeCell ref="B24:G24"/>
    <mergeCell ref="B18:G18"/>
    <mergeCell ref="B19:G19"/>
    <mergeCell ref="B20:G20"/>
    <mergeCell ref="B21:G21"/>
    <mergeCell ref="B22:G22"/>
  </mergeCells>
  <pageMargins left="0.70866141732283472" right="0.19685039370078741" top="0.43307086614173229" bottom="0.74803149606299213" header="0.31496062992125984" footer="0.31496062992125984"/>
  <pageSetup paperSize="9" orientation="portrait" horizontalDpi="1200" verticalDpi="1200" r:id="rId1"/>
  <headerFooter>
    <oddHeader>&amp;Rแบบ ปร. 4 ( พ )แผ่นที่ 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J19" sqref="J19"/>
    </sheetView>
  </sheetViews>
  <sheetFormatPr defaultRowHeight="24"/>
  <cols>
    <col min="1" max="1" width="13.85546875" style="10" customWidth="1"/>
    <col min="2" max="5" width="9.140625" style="10"/>
    <col min="11" max="12" width="10.7109375" bestFit="1" customWidth="1"/>
  </cols>
  <sheetData>
    <row r="1" spans="1:17" ht="22.5" thickBot="1">
      <c r="A1" s="51">
        <v>1</v>
      </c>
      <c r="B1" s="51">
        <v>2</v>
      </c>
      <c r="C1" s="51">
        <v>3</v>
      </c>
      <c r="D1" s="51">
        <v>4</v>
      </c>
      <c r="E1" s="51">
        <v>5</v>
      </c>
      <c r="F1" s="51">
        <v>6</v>
      </c>
      <c r="G1" s="51">
        <v>7</v>
      </c>
      <c r="H1" s="51">
        <v>8</v>
      </c>
      <c r="I1" s="51">
        <v>9</v>
      </c>
      <c r="J1" s="51">
        <v>10</v>
      </c>
      <c r="K1" s="51">
        <v>11</v>
      </c>
      <c r="L1" s="51">
        <v>12</v>
      </c>
      <c r="M1" s="51">
        <v>13</v>
      </c>
      <c r="N1" s="51">
        <v>14</v>
      </c>
      <c r="O1" s="51">
        <v>15</v>
      </c>
      <c r="P1" s="51">
        <v>16</v>
      </c>
      <c r="Q1" s="51">
        <v>17</v>
      </c>
    </row>
    <row r="2" spans="1:17" ht="30.75" thickTop="1" thickBot="1">
      <c r="A2" s="40" t="s">
        <v>79</v>
      </c>
      <c r="B2" s="58">
        <v>0</v>
      </c>
      <c r="C2" s="59"/>
      <c r="D2" s="59"/>
      <c r="E2" s="60"/>
      <c r="F2" s="61">
        <v>0.05</v>
      </c>
      <c r="G2" s="62"/>
      <c r="H2" s="62"/>
      <c r="I2" s="63"/>
      <c r="J2" s="61">
        <v>0.1</v>
      </c>
      <c r="K2" s="62"/>
      <c r="L2" s="62"/>
      <c r="M2" s="63"/>
      <c r="N2" s="460"/>
      <c r="O2" s="461"/>
      <c r="P2" s="461"/>
      <c r="Q2" s="462"/>
    </row>
    <row r="3" spans="1:17" ht="25.5" thickTop="1" thickBot="1">
      <c r="A3" s="33"/>
      <c r="B3" s="463" t="s">
        <v>35</v>
      </c>
      <c r="C3" s="464"/>
      <c r="D3" s="464"/>
      <c r="E3" s="465"/>
      <c r="F3" s="463" t="s">
        <v>35</v>
      </c>
      <c r="G3" s="464"/>
      <c r="H3" s="464"/>
      <c r="I3" s="465"/>
      <c r="J3" s="463" t="s">
        <v>35</v>
      </c>
      <c r="K3" s="464"/>
      <c r="L3" s="464"/>
      <c r="M3" s="465"/>
      <c r="N3" s="463"/>
      <c r="O3" s="464"/>
      <c r="P3" s="464"/>
      <c r="Q3" s="465"/>
    </row>
    <row r="4" spans="1:17" ht="24.75" thickTop="1">
      <c r="A4" s="34" t="s">
        <v>36</v>
      </c>
      <c r="B4" s="57">
        <v>0</v>
      </c>
      <c r="C4" s="47">
        <v>0.05</v>
      </c>
      <c r="D4" s="38">
        <v>0.1</v>
      </c>
      <c r="E4" s="39">
        <v>0.15</v>
      </c>
      <c r="F4" s="37">
        <v>0</v>
      </c>
      <c r="G4" s="38">
        <v>0.05</v>
      </c>
      <c r="H4" s="38">
        <v>0.1</v>
      </c>
      <c r="I4" s="39">
        <v>0.15</v>
      </c>
      <c r="J4" s="57">
        <v>0</v>
      </c>
      <c r="K4" s="47">
        <v>0.05</v>
      </c>
      <c r="L4" s="38">
        <v>0.1</v>
      </c>
      <c r="M4" s="39">
        <v>0.15</v>
      </c>
      <c r="N4" s="37"/>
      <c r="O4" s="38"/>
      <c r="P4" s="38"/>
      <c r="Q4" s="39"/>
    </row>
    <row r="5" spans="1:17">
      <c r="A5" s="35">
        <v>0</v>
      </c>
      <c r="B5" s="41">
        <v>1.3073999999999999</v>
      </c>
      <c r="C5" s="48">
        <v>1.3065</v>
      </c>
      <c r="D5" s="43">
        <v>1.3055000000000001</v>
      </c>
      <c r="E5" s="45">
        <v>1.3046</v>
      </c>
      <c r="F5" s="41">
        <v>1.3078000000000001</v>
      </c>
      <c r="G5" s="42">
        <v>1.3069</v>
      </c>
      <c r="H5" s="43">
        <v>1.3059000000000001</v>
      </c>
      <c r="I5" s="45">
        <v>1.3049999999999999</v>
      </c>
      <c r="J5" s="41">
        <v>1.3082</v>
      </c>
      <c r="K5" s="48">
        <v>1.3072999999999999</v>
      </c>
      <c r="L5" s="43">
        <v>1.3063</v>
      </c>
      <c r="M5" s="45">
        <v>1.3053999999999999</v>
      </c>
      <c r="N5" s="41"/>
      <c r="O5" s="42"/>
      <c r="P5" s="43"/>
      <c r="Q5" s="45"/>
    </row>
    <row r="6" spans="1:17">
      <c r="A6" s="35">
        <v>0.5</v>
      </c>
      <c r="B6" s="41">
        <v>1.3073999999999999</v>
      </c>
      <c r="C6" s="48">
        <v>1.3065</v>
      </c>
      <c r="D6" s="43">
        <v>1.3055000000000001</v>
      </c>
      <c r="E6" s="45">
        <v>1.3046</v>
      </c>
      <c r="F6" s="41">
        <v>1.3078000000000001</v>
      </c>
      <c r="G6" s="42">
        <v>1.3069</v>
      </c>
      <c r="H6" s="43">
        <v>1.3059000000000001</v>
      </c>
      <c r="I6" s="45">
        <v>1.3049999999999999</v>
      </c>
      <c r="J6" s="41">
        <v>1.3082</v>
      </c>
      <c r="K6" s="48">
        <v>1.3072999999999999</v>
      </c>
      <c r="L6" s="43">
        <v>1.3063</v>
      </c>
      <c r="M6" s="45">
        <v>1.3053999999999999</v>
      </c>
      <c r="N6" s="41"/>
      <c r="O6" s="42"/>
      <c r="P6" s="43"/>
      <c r="Q6" s="45"/>
    </row>
    <row r="7" spans="1:17">
      <c r="A7" s="35">
        <v>1</v>
      </c>
      <c r="B7" s="41">
        <v>1.3049999999999999</v>
      </c>
      <c r="C7" s="48">
        <v>1.304</v>
      </c>
      <c r="D7" s="43">
        <v>1.3028999999999999</v>
      </c>
      <c r="E7" s="45">
        <v>1.3018000000000001</v>
      </c>
      <c r="F7" s="41">
        <v>1.3056000000000001</v>
      </c>
      <c r="G7" s="42">
        <v>1.3045</v>
      </c>
      <c r="H7" s="43">
        <v>1.3033999999999999</v>
      </c>
      <c r="I7" s="45">
        <v>1.3024</v>
      </c>
      <c r="J7" s="41">
        <v>1.3061</v>
      </c>
      <c r="K7" s="48">
        <v>1.3049999999999999</v>
      </c>
      <c r="L7" s="43">
        <v>1.304</v>
      </c>
      <c r="M7" s="45">
        <v>1.3028999999999999</v>
      </c>
      <c r="N7" s="41"/>
      <c r="O7" s="42"/>
      <c r="P7" s="43"/>
      <c r="Q7" s="45"/>
    </row>
    <row r="8" spans="1:17">
      <c r="A8" s="35">
        <v>2</v>
      </c>
      <c r="B8" s="41">
        <v>1.3035000000000001</v>
      </c>
      <c r="C8" s="48">
        <v>1.3023</v>
      </c>
      <c r="D8" s="43">
        <v>1.3010999999999999</v>
      </c>
      <c r="E8" s="45">
        <v>1.2999000000000001</v>
      </c>
      <c r="F8" s="41">
        <v>1.3042</v>
      </c>
      <c r="G8" s="42">
        <v>1.3029999999999999</v>
      </c>
      <c r="H8" s="43">
        <v>1.3018000000000001</v>
      </c>
      <c r="I8" s="45">
        <v>1.3006</v>
      </c>
      <c r="J8" s="41">
        <v>1.3048999999999999</v>
      </c>
      <c r="K8" s="48">
        <v>1.3036000000000001</v>
      </c>
      <c r="L8" s="43">
        <v>1.3024</v>
      </c>
      <c r="M8" s="45">
        <v>1.3011999999999999</v>
      </c>
      <c r="N8" s="41"/>
      <c r="O8" s="42"/>
      <c r="P8" s="43"/>
      <c r="Q8" s="45"/>
    </row>
    <row r="9" spans="1:17">
      <c r="A9" s="35">
        <v>5</v>
      </c>
      <c r="B9" s="41">
        <v>1.3003</v>
      </c>
      <c r="C9" s="48">
        <v>1.2987</v>
      </c>
      <c r="D9" s="43">
        <v>1.2970999999999999</v>
      </c>
      <c r="E9" s="45">
        <v>1.2955000000000001</v>
      </c>
      <c r="F9" s="41">
        <v>1.3013999999999999</v>
      </c>
      <c r="G9" s="42">
        <v>1.2998000000000001</v>
      </c>
      <c r="H9" s="43">
        <v>1.2982</v>
      </c>
      <c r="I9" s="45">
        <v>1.2966</v>
      </c>
      <c r="J9" s="41">
        <v>1.3025</v>
      </c>
      <c r="K9" s="48">
        <v>1.3008999999999999</v>
      </c>
      <c r="L9" s="43">
        <v>1.2992999999999999</v>
      </c>
      <c r="M9" s="45">
        <v>1.2976000000000001</v>
      </c>
      <c r="N9" s="41"/>
      <c r="O9" s="42"/>
      <c r="P9" s="43"/>
      <c r="Q9" s="45"/>
    </row>
    <row r="10" spans="1:17">
      <c r="A10" s="35">
        <v>10</v>
      </c>
      <c r="B10" s="41">
        <v>1.2943</v>
      </c>
      <c r="C10" s="48">
        <v>1.2922</v>
      </c>
      <c r="D10" s="43">
        <v>1.2901</v>
      </c>
      <c r="E10" s="45">
        <v>1.2879</v>
      </c>
      <c r="F10" s="41">
        <v>1.296</v>
      </c>
      <c r="G10" s="42">
        <v>1.2938000000000001</v>
      </c>
      <c r="H10" s="43">
        <v>1.2917000000000001</v>
      </c>
      <c r="I10" s="45">
        <v>1.2895000000000001</v>
      </c>
      <c r="J10" s="41">
        <v>1.2976000000000001</v>
      </c>
      <c r="K10" s="48">
        <v>1.2954000000000001</v>
      </c>
      <c r="L10" s="43">
        <v>1.2932999999999999</v>
      </c>
      <c r="M10" s="45">
        <v>1.2910999999999999</v>
      </c>
      <c r="N10" s="41"/>
      <c r="O10" s="42"/>
      <c r="P10" s="43"/>
      <c r="Q10" s="45"/>
    </row>
    <row r="11" spans="1:17">
      <c r="A11" s="35">
        <v>15</v>
      </c>
      <c r="B11" s="41">
        <v>1.2594000000000001</v>
      </c>
      <c r="C11" s="48">
        <v>1.2573000000000001</v>
      </c>
      <c r="D11" s="43">
        <v>1.2551000000000001</v>
      </c>
      <c r="E11" s="45">
        <v>1.2529999999999999</v>
      </c>
      <c r="F11" s="41">
        <v>1.2609999999999999</v>
      </c>
      <c r="G11" s="42">
        <v>1.2588999999999999</v>
      </c>
      <c r="H11" s="43">
        <v>1.2566999999999999</v>
      </c>
      <c r="I11" s="45">
        <v>1.2545999999999999</v>
      </c>
      <c r="J11" s="41">
        <v>1.2625999999999999</v>
      </c>
      <c r="K11" s="48">
        <v>1.2605</v>
      </c>
      <c r="L11" s="43">
        <v>1.2583</v>
      </c>
      <c r="M11" s="45">
        <v>1.2562</v>
      </c>
      <c r="N11" s="41"/>
      <c r="O11" s="42"/>
      <c r="P11" s="43"/>
      <c r="Q11" s="45"/>
    </row>
    <row r="12" spans="1:17">
      <c r="A12" s="35">
        <v>20</v>
      </c>
      <c r="B12" s="41">
        <v>1.2518</v>
      </c>
      <c r="C12" s="48">
        <v>1.2495000000000001</v>
      </c>
      <c r="D12" s="43">
        <v>1.2472000000000001</v>
      </c>
      <c r="E12" s="45">
        <v>1.2450000000000001</v>
      </c>
      <c r="F12" s="41">
        <v>1.2535000000000001</v>
      </c>
      <c r="G12" s="42">
        <v>1.2513000000000001</v>
      </c>
      <c r="H12" s="43">
        <v>1.2490000000000001</v>
      </c>
      <c r="I12" s="45">
        <v>1.2466999999999999</v>
      </c>
      <c r="J12" s="41">
        <v>1.2553000000000001</v>
      </c>
      <c r="K12" s="48">
        <v>1.2529999999999999</v>
      </c>
      <c r="L12" s="43">
        <v>1.2057</v>
      </c>
      <c r="M12" s="45">
        <v>1.2484</v>
      </c>
      <c r="N12" s="41"/>
      <c r="O12" s="42"/>
      <c r="P12" s="43"/>
      <c r="Q12" s="45"/>
    </row>
    <row r="13" spans="1:17">
      <c r="A13" s="35">
        <v>25</v>
      </c>
      <c r="B13" s="41">
        <v>1.2248000000000001</v>
      </c>
      <c r="C13" s="48">
        <v>1.2224999999999999</v>
      </c>
      <c r="D13" s="43">
        <v>1.2202999999999999</v>
      </c>
      <c r="E13" s="45">
        <v>1.218</v>
      </c>
      <c r="F13" s="41">
        <v>1.2265999999999999</v>
      </c>
      <c r="G13" s="42">
        <v>1.2242999999999999</v>
      </c>
      <c r="H13" s="43">
        <v>1.222</v>
      </c>
      <c r="I13" s="45">
        <v>1.2197</v>
      </c>
      <c r="J13" s="41">
        <v>1.2282999999999999</v>
      </c>
      <c r="K13" s="48">
        <v>1.226</v>
      </c>
      <c r="L13" s="43">
        <v>1.2237</v>
      </c>
      <c r="M13" s="45">
        <v>1.2215</v>
      </c>
      <c r="N13" s="41"/>
      <c r="O13" s="42"/>
      <c r="P13" s="43"/>
      <c r="Q13" s="45"/>
    </row>
    <row r="14" spans="1:17">
      <c r="A14" s="35">
        <v>30</v>
      </c>
      <c r="B14" s="41">
        <v>1.2163999999999999</v>
      </c>
      <c r="C14" s="48">
        <v>1.214</v>
      </c>
      <c r="D14" s="43">
        <v>1.2116</v>
      </c>
      <c r="E14" s="45">
        <v>1.2092000000000001</v>
      </c>
      <c r="F14" s="41">
        <v>1.2182999999999999</v>
      </c>
      <c r="G14" s="42">
        <v>1.2159</v>
      </c>
      <c r="H14" s="43">
        <v>1.2135</v>
      </c>
      <c r="I14" s="45">
        <v>1.2111000000000001</v>
      </c>
      <c r="J14" s="41">
        <v>1.2202</v>
      </c>
      <c r="K14" s="48">
        <v>1.2178</v>
      </c>
      <c r="L14" s="43">
        <v>1.2154</v>
      </c>
      <c r="M14" s="45">
        <v>1.2130000000000001</v>
      </c>
      <c r="N14" s="41"/>
      <c r="O14" s="42"/>
      <c r="P14" s="43"/>
      <c r="Q14" s="45"/>
    </row>
    <row r="15" spans="1:17">
      <c r="A15" s="35">
        <v>40</v>
      </c>
      <c r="B15" s="41">
        <v>1.2161</v>
      </c>
      <c r="C15" s="48">
        <v>1.2136</v>
      </c>
      <c r="D15" s="43">
        <v>1.2112000000000001</v>
      </c>
      <c r="E15" s="45">
        <v>1.2088000000000001</v>
      </c>
      <c r="F15" s="41">
        <v>1.2179</v>
      </c>
      <c r="G15" s="42">
        <v>1.2155</v>
      </c>
      <c r="H15" s="43">
        <v>1.2131000000000001</v>
      </c>
      <c r="I15" s="45">
        <v>1.2107000000000001</v>
      </c>
      <c r="J15" s="41">
        <v>1.2198</v>
      </c>
      <c r="K15" s="48">
        <v>1.2174</v>
      </c>
      <c r="L15" s="43">
        <v>1.2150000000000001</v>
      </c>
      <c r="M15" s="45">
        <v>1.2125999999999999</v>
      </c>
      <c r="N15" s="41"/>
      <c r="O15" s="42"/>
      <c r="P15" s="43"/>
      <c r="Q15" s="45"/>
    </row>
    <row r="16" spans="1:17">
      <c r="A16" s="35">
        <v>50</v>
      </c>
      <c r="B16" s="41">
        <v>1.2159</v>
      </c>
      <c r="C16" s="48">
        <v>1.2133</v>
      </c>
      <c r="D16" s="43">
        <v>1.2105999999999999</v>
      </c>
      <c r="E16" s="45">
        <v>1.2079</v>
      </c>
      <c r="F16" s="41">
        <v>1.2181</v>
      </c>
      <c r="G16" s="42">
        <v>1.2154</v>
      </c>
      <c r="H16" s="43">
        <v>1.2126999999999999</v>
      </c>
      <c r="I16" s="45">
        <v>1.2101</v>
      </c>
      <c r="J16" s="41">
        <v>1.2202</v>
      </c>
      <c r="K16" s="48">
        <v>1.2175</v>
      </c>
      <c r="L16" s="43">
        <v>1.2149000000000001</v>
      </c>
      <c r="M16" s="45">
        <v>1.2121999999999999</v>
      </c>
      <c r="N16" s="41"/>
      <c r="O16" s="42"/>
      <c r="P16" s="43"/>
      <c r="Q16" s="45"/>
    </row>
    <row r="17" spans="1:17">
      <c r="A17" s="35">
        <v>60</v>
      </c>
      <c r="B17" s="41">
        <v>1.2060999999999999</v>
      </c>
      <c r="C17" s="48">
        <v>1.2035</v>
      </c>
      <c r="D17" s="43">
        <v>1.2008000000000001</v>
      </c>
      <c r="E17" s="45">
        <v>1.1980999999999999</v>
      </c>
      <c r="F17" s="41">
        <v>1.2082999999999999</v>
      </c>
      <c r="G17" s="42">
        <v>1.2056</v>
      </c>
      <c r="H17" s="43">
        <v>1.2029000000000001</v>
      </c>
      <c r="I17" s="45">
        <v>1.2001999999999999</v>
      </c>
      <c r="J17" s="41">
        <v>1.2103999999999999</v>
      </c>
      <c r="K17" s="48">
        <v>1.2077</v>
      </c>
      <c r="L17" s="43">
        <v>1.2054</v>
      </c>
      <c r="M17" s="45">
        <v>1.2023999999999999</v>
      </c>
      <c r="N17" s="41"/>
      <c r="O17" s="42"/>
      <c r="P17" s="43"/>
      <c r="Q17" s="45"/>
    </row>
    <row r="18" spans="1:17">
      <c r="A18" s="35">
        <v>70</v>
      </c>
      <c r="B18" s="41">
        <v>1.2050000000000001</v>
      </c>
      <c r="C18" s="48">
        <v>1.2021999999999999</v>
      </c>
      <c r="D18" s="43">
        <v>1.1994</v>
      </c>
      <c r="E18" s="45">
        <v>1.1966000000000001</v>
      </c>
      <c r="F18" s="41">
        <v>1.2073</v>
      </c>
      <c r="G18" s="42">
        <v>1.2044999999999999</v>
      </c>
      <c r="H18" s="43">
        <v>1.2017</v>
      </c>
      <c r="I18" s="45">
        <v>1.1989000000000001</v>
      </c>
      <c r="J18" s="41">
        <v>1.2096</v>
      </c>
      <c r="K18" s="48">
        <v>1.2068000000000001</v>
      </c>
      <c r="L18" s="43">
        <v>1.204</v>
      </c>
      <c r="M18" s="45">
        <v>1.2011000000000001</v>
      </c>
      <c r="N18" s="41"/>
      <c r="O18" s="42"/>
      <c r="P18" s="43"/>
      <c r="Q18" s="45"/>
    </row>
    <row r="19" spans="1:17">
      <c r="A19" s="35">
        <v>80</v>
      </c>
      <c r="B19" s="41">
        <v>1.2050000000000001</v>
      </c>
      <c r="C19" s="48">
        <v>1.2021999999999999</v>
      </c>
      <c r="D19" s="43">
        <v>1.1994</v>
      </c>
      <c r="E19" s="45">
        <v>1.1966000000000001</v>
      </c>
      <c r="F19" s="41">
        <v>1.2073</v>
      </c>
      <c r="G19" s="42">
        <v>1.2044999999999999</v>
      </c>
      <c r="H19" s="43">
        <v>1.2017</v>
      </c>
      <c r="I19" s="45">
        <v>1.1989000000000001</v>
      </c>
      <c r="J19" s="41">
        <v>1.2096</v>
      </c>
      <c r="K19" s="48">
        <v>1.2068000000000001</v>
      </c>
      <c r="L19" s="43">
        <v>1.204</v>
      </c>
      <c r="M19" s="45">
        <v>1.2011000000000001</v>
      </c>
      <c r="N19" s="41"/>
      <c r="O19" s="42"/>
      <c r="P19" s="43"/>
      <c r="Q19" s="45"/>
    </row>
    <row r="20" spans="1:17">
      <c r="A20" s="35">
        <v>90</v>
      </c>
      <c r="B20" s="41">
        <v>1.2049000000000001</v>
      </c>
      <c r="C20" s="48">
        <v>1.202</v>
      </c>
      <c r="D20" s="43">
        <v>1.1991000000000001</v>
      </c>
      <c r="E20" s="45">
        <v>1.1960999999999999</v>
      </c>
      <c r="F20" s="41">
        <v>1.2073</v>
      </c>
      <c r="G20" s="42">
        <v>1.2043999999999999</v>
      </c>
      <c r="H20" s="43">
        <v>1.2015</v>
      </c>
      <c r="I20" s="45">
        <v>1.1984999999999999</v>
      </c>
      <c r="J20" s="41">
        <v>1.2098</v>
      </c>
      <c r="K20" s="48">
        <v>1.2068000000000001</v>
      </c>
      <c r="L20" s="43">
        <v>1.2039</v>
      </c>
      <c r="M20" s="45">
        <v>1.2009000000000001</v>
      </c>
      <c r="N20" s="41"/>
      <c r="O20" s="42"/>
      <c r="P20" s="43"/>
      <c r="Q20" s="45"/>
    </row>
    <row r="21" spans="1:17">
      <c r="A21" s="35">
        <v>100</v>
      </c>
      <c r="B21" s="41">
        <v>1.2049000000000001</v>
      </c>
      <c r="C21" s="48">
        <v>1.202</v>
      </c>
      <c r="D21" s="43">
        <v>1.1991000000000001</v>
      </c>
      <c r="E21" s="45">
        <v>1.1960999999999999</v>
      </c>
      <c r="F21" s="41">
        <v>1.2073</v>
      </c>
      <c r="G21" s="42">
        <v>1.2043999999999999</v>
      </c>
      <c r="H21" s="43">
        <v>1.2015</v>
      </c>
      <c r="I21" s="45">
        <v>1.1984999999999999</v>
      </c>
      <c r="J21" s="41">
        <v>1.2098</v>
      </c>
      <c r="K21" s="48">
        <v>1.2068000000000001</v>
      </c>
      <c r="L21" s="43">
        <v>1.2039</v>
      </c>
      <c r="M21" s="45">
        <v>1.2009000000000001</v>
      </c>
      <c r="N21" s="41"/>
      <c r="O21" s="42"/>
      <c r="P21" s="43"/>
      <c r="Q21" s="45"/>
    </row>
    <row r="22" spans="1:17">
      <c r="A22" s="35">
        <v>150</v>
      </c>
      <c r="B22" s="41">
        <v>1.2022999999999999</v>
      </c>
      <c r="C22" s="48">
        <v>1.1991000000000001</v>
      </c>
      <c r="D22" s="43">
        <v>1.1958</v>
      </c>
      <c r="E22" s="45">
        <v>1.1926000000000001</v>
      </c>
      <c r="F22" s="41">
        <v>1.2049000000000001</v>
      </c>
      <c r="G22" s="42">
        <v>1.2017</v>
      </c>
      <c r="H22" s="43">
        <v>1.1984999999999999</v>
      </c>
      <c r="I22" s="45">
        <v>1.1953</v>
      </c>
      <c r="J22" s="41">
        <v>1.2076</v>
      </c>
      <c r="K22" s="48">
        <v>1.2043999999999999</v>
      </c>
      <c r="L22" s="43">
        <v>1.2012</v>
      </c>
      <c r="M22" s="45">
        <v>1.198</v>
      </c>
      <c r="N22" s="41"/>
      <c r="O22" s="42"/>
      <c r="P22" s="43"/>
      <c r="Q22" s="45"/>
    </row>
    <row r="23" spans="1:17">
      <c r="A23" s="35">
        <v>200</v>
      </c>
      <c r="B23" s="41">
        <v>1.2022999999999999</v>
      </c>
      <c r="C23" s="48">
        <v>1.1988000000000001</v>
      </c>
      <c r="D23" s="43">
        <v>1.1953</v>
      </c>
      <c r="E23" s="45">
        <v>1.1919</v>
      </c>
      <c r="F23" s="41">
        <v>1.2052</v>
      </c>
      <c r="G23" s="42">
        <v>1.2018</v>
      </c>
      <c r="H23" s="43">
        <v>1.1982999999999999</v>
      </c>
      <c r="I23" s="45">
        <v>1.1948000000000001</v>
      </c>
      <c r="J23" s="41">
        <v>1.2081999999999999</v>
      </c>
      <c r="K23" s="48">
        <v>1.2047000000000001</v>
      </c>
      <c r="L23" s="43">
        <v>1.2012</v>
      </c>
      <c r="M23" s="45">
        <v>1.1977</v>
      </c>
      <c r="N23" s="41"/>
      <c r="O23" s="42"/>
      <c r="P23" s="43"/>
      <c r="Q23" s="45"/>
    </row>
    <row r="24" spans="1:17">
      <c r="A24" s="35">
        <v>250</v>
      </c>
      <c r="B24" s="41">
        <v>1.2013</v>
      </c>
      <c r="C24" s="48">
        <v>1.1973</v>
      </c>
      <c r="D24" s="43">
        <v>1.1933</v>
      </c>
      <c r="E24" s="45">
        <v>1.1893</v>
      </c>
      <c r="F24" s="41">
        <v>1.2048000000000001</v>
      </c>
      <c r="G24" s="42">
        <v>1.2008000000000001</v>
      </c>
      <c r="H24" s="43">
        <v>1.1968000000000001</v>
      </c>
      <c r="I24" s="45">
        <v>1.1928000000000001</v>
      </c>
      <c r="J24" s="41">
        <v>1.2082999999999999</v>
      </c>
      <c r="K24" s="48">
        <v>1.2042999999999999</v>
      </c>
      <c r="L24" s="43">
        <v>1.2002999999999999</v>
      </c>
      <c r="M24" s="45">
        <v>1.1962999999999999</v>
      </c>
      <c r="N24" s="41"/>
      <c r="O24" s="42"/>
      <c r="P24" s="43"/>
      <c r="Q24" s="45"/>
    </row>
    <row r="25" spans="1:17">
      <c r="A25" s="35">
        <v>300</v>
      </c>
      <c r="B25" s="41">
        <v>1.1951000000000001</v>
      </c>
      <c r="C25" s="48">
        <v>1.1909000000000001</v>
      </c>
      <c r="D25" s="43">
        <v>1.1866000000000001</v>
      </c>
      <c r="E25" s="45">
        <v>1.1822999999999999</v>
      </c>
      <c r="F25" s="41">
        <v>1.1989000000000001</v>
      </c>
      <c r="G25" s="42">
        <v>1.1946000000000001</v>
      </c>
      <c r="H25" s="43">
        <v>1.1902999999999999</v>
      </c>
      <c r="I25" s="45">
        <v>1.1860999999999999</v>
      </c>
      <c r="J25" s="41">
        <v>1.2025999999999999</v>
      </c>
      <c r="K25" s="48">
        <v>1.1983999999999999</v>
      </c>
      <c r="L25" s="43">
        <v>1.1940999999999999</v>
      </c>
      <c r="M25" s="45">
        <v>1.1898</v>
      </c>
      <c r="N25" s="41"/>
      <c r="O25" s="42"/>
      <c r="P25" s="43"/>
      <c r="Q25" s="45"/>
    </row>
    <row r="26" spans="1:17">
      <c r="A26" s="35">
        <v>350</v>
      </c>
      <c r="B26" s="41">
        <v>1.1866000000000001</v>
      </c>
      <c r="C26" s="48">
        <v>1.1821999999999999</v>
      </c>
      <c r="D26" s="43">
        <v>1.1778</v>
      </c>
      <c r="E26" s="45">
        <v>1.1734</v>
      </c>
      <c r="F26" s="41">
        <v>1.1904999999999999</v>
      </c>
      <c r="G26" s="42">
        <v>1.1860999999999999</v>
      </c>
      <c r="H26" s="43">
        <v>1.1817</v>
      </c>
      <c r="I26" s="45">
        <v>1.1772</v>
      </c>
      <c r="J26" s="41">
        <v>1.1943999999999999</v>
      </c>
      <c r="K26" s="48">
        <v>1.1899</v>
      </c>
      <c r="L26" s="43">
        <v>1.1855</v>
      </c>
      <c r="M26" s="45">
        <v>1.1811</v>
      </c>
      <c r="N26" s="41"/>
      <c r="O26" s="42"/>
      <c r="P26" s="43"/>
      <c r="Q26" s="45"/>
    </row>
    <row r="27" spans="1:17">
      <c r="A27" s="35">
        <v>400</v>
      </c>
      <c r="B27" s="41">
        <v>1.1858</v>
      </c>
      <c r="C27" s="48">
        <v>1.1808000000000001</v>
      </c>
      <c r="D27" s="43">
        <v>1.1758999999999999</v>
      </c>
      <c r="E27" s="45">
        <v>1.1709000000000001</v>
      </c>
      <c r="F27" s="41">
        <v>1.1901999999999999</v>
      </c>
      <c r="G27" s="42">
        <v>1.1853</v>
      </c>
      <c r="H27" s="43">
        <v>1.1802999999999999</v>
      </c>
      <c r="I27" s="45">
        <v>1.1754</v>
      </c>
      <c r="J27" s="41">
        <v>1.1946000000000001</v>
      </c>
      <c r="K27" s="48">
        <v>1.1897</v>
      </c>
      <c r="L27" s="43">
        <v>1.1847000000000001</v>
      </c>
      <c r="M27" s="45">
        <v>1.1798</v>
      </c>
      <c r="N27" s="41"/>
      <c r="O27" s="42"/>
      <c r="P27" s="43"/>
      <c r="Q27" s="45"/>
    </row>
    <row r="28" spans="1:17">
      <c r="A28" s="35">
        <v>500</v>
      </c>
      <c r="B28" s="41">
        <v>1.1853</v>
      </c>
      <c r="C28" s="48">
        <v>1.1800999999999999</v>
      </c>
      <c r="D28" s="43">
        <v>1.1749000000000001</v>
      </c>
      <c r="E28" s="45">
        <v>1.1696</v>
      </c>
      <c r="F28" s="41">
        <v>1.19</v>
      </c>
      <c r="G28" s="42">
        <v>1.1848000000000001</v>
      </c>
      <c r="H28" s="43">
        <v>1.1795</v>
      </c>
      <c r="I28" s="45">
        <v>1.1742999999999999</v>
      </c>
      <c r="J28" s="41">
        <v>1.1946000000000001</v>
      </c>
      <c r="K28" s="48">
        <v>1.1894</v>
      </c>
      <c r="L28" s="43">
        <v>1.1841999999999999</v>
      </c>
      <c r="M28" s="45">
        <v>1.179</v>
      </c>
      <c r="N28" s="41"/>
      <c r="O28" s="42"/>
      <c r="P28" s="43"/>
      <c r="Q28" s="45"/>
    </row>
    <row r="29" spans="1:17" ht="24.75" thickBot="1">
      <c r="A29" s="36" t="s">
        <v>37</v>
      </c>
      <c r="B29" s="52">
        <v>1.1788000000000001</v>
      </c>
      <c r="C29" s="55">
        <v>1.1733</v>
      </c>
      <c r="D29" s="44">
        <v>1.1677999999999999</v>
      </c>
      <c r="E29" s="56">
        <v>1.1624000000000001</v>
      </c>
      <c r="F29" s="52">
        <v>1.1838</v>
      </c>
      <c r="G29" s="53">
        <v>1.1782999999999999</v>
      </c>
      <c r="H29" s="44">
        <v>1.1728000000000001</v>
      </c>
      <c r="I29" s="56">
        <v>1.1673</v>
      </c>
      <c r="J29" s="52">
        <v>1.1887000000000001</v>
      </c>
      <c r="K29" s="55">
        <v>1.1832</v>
      </c>
      <c r="L29" s="44">
        <v>1.1777</v>
      </c>
      <c r="M29" s="56">
        <v>1.1722999999999999</v>
      </c>
      <c r="N29" s="52"/>
      <c r="O29" s="53"/>
      <c r="P29" s="44"/>
      <c r="Q29" s="46"/>
    </row>
    <row r="30" spans="1:17" ht="24.75" thickTop="1">
      <c r="E30"/>
    </row>
  </sheetData>
  <mergeCells count="5">
    <mergeCell ref="N2:Q2"/>
    <mergeCell ref="N3:Q3"/>
    <mergeCell ref="B3:E3"/>
    <mergeCell ref="F3:I3"/>
    <mergeCell ref="J3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opLeftCell="A8" workbookViewId="0">
      <selection activeCell="L19" sqref="L19"/>
    </sheetView>
  </sheetViews>
  <sheetFormatPr defaultRowHeight="24"/>
  <cols>
    <col min="1" max="1" width="13.85546875" style="10" customWidth="1"/>
    <col min="2" max="4" width="9.140625" style="10"/>
    <col min="5" max="5" width="11.85546875" style="10" bestFit="1" customWidth="1"/>
    <col min="11" max="12" width="10.7109375" bestFit="1" customWidth="1"/>
  </cols>
  <sheetData>
    <row r="1" spans="1:17" ht="22.5" thickBot="1">
      <c r="A1" s="51">
        <v>1</v>
      </c>
      <c r="B1" s="51">
        <v>2</v>
      </c>
      <c r="C1" s="51">
        <v>3</v>
      </c>
      <c r="D1" s="51">
        <v>4</v>
      </c>
      <c r="E1" s="51">
        <v>5</v>
      </c>
      <c r="F1" s="51">
        <v>6</v>
      </c>
      <c r="G1" s="51">
        <v>7</v>
      </c>
      <c r="H1" s="51">
        <v>8</v>
      </c>
      <c r="I1" s="51">
        <v>9</v>
      </c>
      <c r="J1" s="51">
        <v>10</v>
      </c>
      <c r="K1" s="51">
        <v>11</v>
      </c>
      <c r="L1" s="51">
        <v>12</v>
      </c>
      <c r="M1" s="51">
        <v>13</v>
      </c>
      <c r="N1" s="51">
        <v>14</v>
      </c>
      <c r="O1" s="51">
        <v>15</v>
      </c>
      <c r="P1" s="51">
        <v>16</v>
      </c>
      <c r="Q1" s="51">
        <v>17</v>
      </c>
    </row>
    <row r="2" spans="1:17" ht="30.75" thickTop="1" thickBot="1">
      <c r="A2" s="40" t="s">
        <v>79</v>
      </c>
      <c r="B2" s="466">
        <v>0</v>
      </c>
      <c r="C2" s="467"/>
      <c r="D2" s="467"/>
      <c r="E2" s="468"/>
      <c r="F2" s="460">
        <v>0.05</v>
      </c>
      <c r="G2" s="461"/>
      <c r="H2" s="461"/>
      <c r="I2" s="462"/>
      <c r="J2" s="460">
        <v>0.1</v>
      </c>
      <c r="K2" s="461"/>
      <c r="L2" s="461"/>
      <c r="M2" s="462"/>
      <c r="N2" s="460"/>
      <c r="O2" s="461"/>
      <c r="P2" s="461"/>
      <c r="Q2" s="462"/>
    </row>
    <row r="3" spans="1:17" ht="25.5" thickTop="1" thickBot="1">
      <c r="A3" s="33"/>
      <c r="B3" s="463" t="s">
        <v>35</v>
      </c>
      <c r="C3" s="464"/>
      <c r="D3" s="464"/>
      <c r="E3" s="465"/>
      <c r="F3" s="463" t="s">
        <v>35</v>
      </c>
      <c r="G3" s="464"/>
      <c r="H3" s="464"/>
      <c r="I3" s="465"/>
      <c r="J3" s="463" t="s">
        <v>35</v>
      </c>
      <c r="K3" s="464"/>
      <c r="L3" s="464"/>
      <c r="M3" s="465"/>
      <c r="N3" s="463" t="s">
        <v>35</v>
      </c>
      <c r="O3" s="464"/>
      <c r="P3" s="464"/>
      <c r="Q3" s="465"/>
    </row>
    <row r="4" spans="1:17" ht="24.75" thickTop="1">
      <c r="A4" s="34" t="s">
        <v>36</v>
      </c>
      <c r="B4" s="49">
        <v>0</v>
      </c>
      <c r="C4" s="47">
        <v>0.05</v>
      </c>
      <c r="D4" s="38">
        <v>0.1</v>
      </c>
      <c r="E4" s="39">
        <v>0.15</v>
      </c>
      <c r="F4" s="37">
        <v>0</v>
      </c>
      <c r="G4" s="38">
        <v>0.05</v>
      </c>
      <c r="H4" s="38">
        <v>0.1</v>
      </c>
      <c r="I4" s="39">
        <v>0.15</v>
      </c>
      <c r="J4" s="37">
        <v>0</v>
      </c>
      <c r="K4" s="38">
        <v>0.05</v>
      </c>
      <c r="L4" s="38">
        <v>0.1</v>
      </c>
      <c r="M4" s="39">
        <v>0.15</v>
      </c>
      <c r="N4" s="37">
        <v>0</v>
      </c>
      <c r="O4" s="38">
        <v>0.05</v>
      </c>
      <c r="P4" s="38">
        <v>0.1</v>
      </c>
      <c r="Q4" s="39">
        <v>0.15</v>
      </c>
    </row>
    <row r="5" spans="1:17">
      <c r="A5" s="35">
        <v>0</v>
      </c>
      <c r="B5" s="50">
        <v>1.2782</v>
      </c>
      <c r="C5" s="48">
        <v>1.2771999999999999</v>
      </c>
      <c r="D5" s="43">
        <v>1.2761</v>
      </c>
      <c r="E5" s="45">
        <v>1.2749999999999999</v>
      </c>
      <c r="F5" s="41"/>
      <c r="G5" s="42"/>
      <c r="H5" s="43"/>
      <c r="I5" s="45"/>
      <c r="J5" s="41"/>
      <c r="K5" s="42"/>
      <c r="L5" s="43"/>
      <c r="M5" s="45"/>
      <c r="N5" s="41"/>
      <c r="O5" s="42"/>
      <c r="P5" s="43"/>
      <c r="Q5" s="45"/>
    </row>
    <row r="6" spans="1:17">
      <c r="A6" s="35">
        <v>0.5</v>
      </c>
      <c r="B6" s="50">
        <v>1.2782</v>
      </c>
      <c r="C6" s="48">
        <v>1.2771999999999999</v>
      </c>
      <c r="D6" s="43">
        <v>1.2761</v>
      </c>
      <c r="E6" s="45">
        <v>1.2749999999999999</v>
      </c>
      <c r="F6" s="41"/>
      <c r="G6" s="42"/>
      <c r="H6" s="43"/>
      <c r="I6" s="45"/>
      <c r="J6" s="41"/>
      <c r="K6" s="42"/>
      <c r="L6" s="43"/>
      <c r="M6" s="45"/>
      <c r="N6" s="41"/>
      <c r="O6" s="42"/>
      <c r="P6" s="43"/>
      <c r="Q6" s="45"/>
    </row>
    <row r="7" spans="1:17">
      <c r="A7" s="35">
        <v>10</v>
      </c>
      <c r="B7" s="50">
        <v>1.2445999999999999</v>
      </c>
      <c r="C7" s="48">
        <v>1.12432</v>
      </c>
      <c r="D7" s="43">
        <v>1.2419</v>
      </c>
      <c r="E7" s="45">
        <v>1.2405999999999999</v>
      </c>
      <c r="F7" s="41"/>
      <c r="G7" s="42"/>
      <c r="H7" s="43"/>
      <c r="I7" s="45"/>
      <c r="J7" s="41"/>
      <c r="K7" s="42"/>
      <c r="L7" s="43"/>
      <c r="M7" s="45"/>
      <c r="N7" s="41"/>
      <c r="O7" s="42"/>
      <c r="P7" s="43"/>
      <c r="Q7" s="45"/>
    </row>
    <row r="8" spans="1:17">
      <c r="A8" s="35">
        <v>15</v>
      </c>
      <c r="B8" s="50">
        <v>1.2375</v>
      </c>
      <c r="C8" s="48">
        <v>1.2359</v>
      </c>
      <c r="D8" s="43">
        <v>1.2342</v>
      </c>
      <c r="E8" s="45">
        <v>1.2325999999999999</v>
      </c>
      <c r="F8" s="41"/>
      <c r="G8" s="42"/>
      <c r="H8" s="43"/>
      <c r="I8" s="45"/>
      <c r="J8" s="41"/>
      <c r="K8" s="42"/>
      <c r="L8" s="43"/>
      <c r="M8" s="45"/>
      <c r="N8" s="41"/>
      <c r="O8" s="42"/>
      <c r="P8" s="43"/>
      <c r="Q8" s="45"/>
    </row>
    <row r="9" spans="1:17">
      <c r="A9" s="35">
        <v>20</v>
      </c>
      <c r="B9" s="50">
        <v>1.2303999999999999</v>
      </c>
      <c r="C9" s="48">
        <v>1.2285999999999999</v>
      </c>
      <c r="D9" s="43">
        <v>1.2265999999999999</v>
      </c>
      <c r="E9" s="45">
        <v>1.2248000000000001</v>
      </c>
      <c r="F9" s="41"/>
      <c r="G9" s="42"/>
      <c r="H9" s="43"/>
      <c r="I9" s="45"/>
      <c r="J9" s="41"/>
      <c r="K9" s="42"/>
      <c r="L9" s="43"/>
      <c r="M9" s="45"/>
      <c r="N9" s="41"/>
      <c r="O9" s="42"/>
      <c r="P9" s="43"/>
      <c r="Q9" s="45"/>
    </row>
    <row r="10" spans="1:17">
      <c r="A10" s="35">
        <v>25</v>
      </c>
      <c r="B10" s="50">
        <v>1.2144999999999999</v>
      </c>
      <c r="C10" s="48">
        <v>1.2124999999999999</v>
      </c>
      <c r="D10" s="43">
        <v>1.2107000000000001</v>
      </c>
      <c r="E10" s="45">
        <v>1.2088000000000001</v>
      </c>
      <c r="F10" s="41"/>
      <c r="G10" s="42"/>
      <c r="H10" s="43"/>
      <c r="I10" s="45"/>
      <c r="J10" s="41"/>
      <c r="K10" s="42"/>
      <c r="L10" s="43"/>
      <c r="M10" s="45"/>
      <c r="N10" s="41"/>
      <c r="O10" s="42"/>
      <c r="P10" s="43"/>
      <c r="Q10" s="45"/>
    </row>
    <row r="11" spans="1:17">
      <c r="A11" s="35">
        <v>30</v>
      </c>
      <c r="B11" s="50">
        <v>1.2133</v>
      </c>
      <c r="C11" s="48">
        <v>1.2110000000000001</v>
      </c>
      <c r="D11" s="43">
        <v>1.2088000000000001</v>
      </c>
      <c r="E11" s="45">
        <v>1.2063999999999999</v>
      </c>
      <c r="F11" s="41"/>
      <c r="G11" s="42"/>
      <c r="H11" s="43"/>
      <c r="I11" s="45"/>
      <c r="J11" s="41"/>
      <c r="K11" s="42"/>
      <c r="L11" s="43"/>
      <c r="M11" s="45"/>
      <c r="N11" s="41"/>
      <c r="O11" s="42"/>
      <c r="P11" s="43"/>
      <c r="Q11" s="45"/>
    </row>
    <row r="12" spans="1:17">
      <c r="A12" s="35">
        <v>35</v>
      </c>
      <c r="B12" s="50">
        <v>1.2079</v>
      </c>
      <c r="C12" s="48">
        <v>1.2055</v>
      </c>
      <c r="D12" s="43">
        <v>1.2031000000000001</v>
      </c>
      <c r="E12" s="45">
        <v>1.2005999999999999</v>
      </c>
      <c r="F12" s="41"/>
      <c r="G12" s="42"/>
      <c r="H12" s="43"/>
      <c r="I12" s="45"/>
      <c r="J12" s="41"/>
      <c r="K12" s="42"/>
      <c r="L12" s="43"/>
      <c r="M12" s="45"/>
      <c r="N12" s="41"/>
      <c r="O12" s="42"/>
      <c r="P12" s="43"/>
      <c r="Q12" s="45"/>
    </row>
    <row r="13" spans="1:17">
      <c r="A13" s="35">
        <v>40</v>
      </c>
      <c r="B13" s="50">
        <v>1.2000999999999999</v>
      </c>
      <c r="C13" s="48">
        <v>1.1977</v>
      </c>
      <c r="D13" s="43">
        <v>1.1953</v>
      </c>
      <c r="E13" s="45">
        <v>1.1928000000000001</v>
      </c>
      <c r="F13" s="41"/>
      <c r="G13" s="42"/>
      <c r="H13" s="43"/>
      <c r="I13" s="45"/>
      <c r="J13" s="41"/>
      <c r="K13" s="42"/>
      <c r="L13" s="43"/>
      <c r="M13" s="45"/>
      <c r="N13" s="41"/>
      <c r="O13" s="42"/>
      <c r="P13" s="43"/>
      <c r="Q13" s="45"/>
    </row>
    <row r="14" spans="1:17">
      <c r="A14" s="35">
        <v>45</v>
      </c>
      <c r="B14" s="50">
        <v>1.1887000000000001</v>
      </c>
      <c r="C14" s="48">
        <v>1.1862999999999999</v>
      </c>
      <c r="D14" s="43">
        <v>1.1838</v>
      </c>
      <c r="E14" s="45">
        <v>1.1815</v>
      </c>
      <c r="F14" s="41"/>
      <c r="G14" s="42"/>
      <c r="H14" s="43"/>
      <c r="I14" s="45"/>
      <c r="J14" s="41"/>
      <c r="K14" s="42"/>
      <c r="L14" s="43"/>
      <c r="M14" s="45"/>
      <c r="N14" s="41"/>
      <c r="O14" s="42"/>
      <c r="P14" s="43"/>
      <c r="Q14" s="45"/>
    </row>
    <row r="15" spans="1:17">
      <c r="A15" s="35">
        <v>50</v>
      </c>
      <c r="B15" s="50">
        <v>1.1838</v>
      </c>
      <c r="C15" s="48">
        <v>1.1814</v>
      </c>
      <c r="D15" s="43">
        <v>1.179</v>
      </c>
      <c r="E15" s="45">
        <v>1.1766000000000001</v>
      </c>
      <c r="F15" s="41"/>
      <c r="G15" s="42"/>
      <c r="H15" s="43"/>
      <c r="I15" s="45"/>
      <c r="J15" s="41"/>
      <c r="K15" s="42"/>
      <c r="L15" s="43"/>
      <c r="M15" s="45"/>
      <c r="N15" s="41"/>
      <c r="O15" s="42"/>
      <c r="P15" s="43"/>
      <c r="Q15" s="45"/>
    </row>
    <row r="16" spans="1:17">
      <c r="A16" s="35">
        <v>55</v>
      </c>
      <c r="B16" s="50">
        <v>1.1826000000000001</v>
      </c>
      <c r="C16" s="48">
        <v>1.1800999999999999</v>
      </c>
      <c r="D16" s="43">
        <v>1.1777</v>
      </c>
      <c r="E16" s="45">
        <v>1.1753</v>
      </c>
      <c r="F16" s="41"/>
      <c r="G16" s="42"/>
      <c r="H16" s="43"/>
      <c r="I16" s="45"/>
      <c r="J16" s="41"/>
      <c r="K16" s="42"/>
      <c r="L16" s="43"/>
      <c r="M16" s="45"/>
      <c r="N16" s="41"/>
      <c r="O16" s="42"/>
      <c r="P16" s="43"/>
      <c r="Q16" s="45"/>
    </row>
    <row r="17" spans="1:17">
      <c r="A17" s="35">
        <v>60</v>
      </c>
      <c r="B17" s="50">
        <v>1.181</v>
      </c>
      <c r="C17" s="48">
        <v>1.1785000000000001</v>
      </c>
      <c r="D17" s="43">
        <v>1.1760999999999999</v>
      </c>
      <c r="E17" s="45">
        <v>1.1737</v>
      </c>
      <c r="F17" s="41"/>
      <c r="G17" s="42"/>
      <c r="H17" s="43"/>
      <c r="I17" s="45"/>
      <c r="J17" s="41"/>
      <c r="K17" s="42"/>
      <c r="L17" s="43"/>
      <c r="M17" s="45"/>
      <c r="N17" s="41"/>
      <c r="O17" s="42"/>
      <c r="P17" s="43"/>
      <c r="Q17" s="45"/>
    </row>
    <row r="18" spans="1:17">
      <c r="A18" s="35">
        <v>65</v>
      </c>
      <c r="B18" s="50">
        <v>1.1776</v>
      </c>
      <c r="C18" s="48">
        <v>1.175</v>
      </c>
      <c r="D18" s="43">
        <v>1.1722999999999999</v>
      </c>
      <c r="E18" s="45">
        <v>1.1696</v>
      </c>
      <c r="F18" s="41"/>
      <c r="G18" s="42"/>
      <c r="H18" s="43"/>
      <c r="I18" s="45"/>
      <c r="J18" s="41"/>
      <c r="K18" s="42"/>
      <c r="L18" s="43"/>
      <c r="M18" s="45"/>
      <c r="N18" s="41"/>
      <c r="O18" s="42"/>
      <c r="P18" s="43"/>
      <c r="Q18" s="45"/>
    </row>
    <row r="19" spans="1:17">
      <c r="A19" s="35">
        <v>70</v>
      </c>
      <c r="B19" s="50">
        <v>1.1767000000000001</v>
      </c>
      <c r="C19" s="48">
        <v>1.1738999999999999</v>
      </c>
      <c r="D19" s="43">
        <v>1.1711</v>
      </c>
      <c r="E19" s="45">
        <v>1.1682999999999999</v>
      </c>
      <c r="F19" s="41"/>
      <c r="G19" s="42"/>
      <c r="H19" s="43"/>
      <c r="I19" s="45"/>
      <c r="J19" s="41"/>
      <c r="K19" s="42"/>
      <c r="L19" s="43"/>
      <c r="M19" s="45"/>
      <c r="N19" s="41"/>
      <c r="O19" s="42"/>
      <c r="P19" s="43"/>
      <c r="Q19" s="45"/>
    </row>
    <row r="20" spans="1:17">
      <c r="A20" s="35">
        <v>75</v>
      </c>
      <c r="B20" s="50">
        <v>1.1741999999999999</v>
      </c>
      <c r="C20" s="48">
        <v>1.1714</v>
      </c>
      <c r="D20" s="43">
        <v>1.1685000000000001</v>
      </c>
      <c r="E20" s="45">
        <v>1.1657999999999999</v>
      </c>
      <c r="F20" s="41"/>
      <c r="G20" s="42"/>
      <c r="H20" s="43"/>
      <c r="I20" s="45"/>
      <c r="J20" s="41"/>
      <c r="K20" s="42"/>
      <c r="L20" s="43"/>
      <c r="M20" s="45"/>
      <c r="N20" s="41"/>
      <c r="O20" s="42"/>
      <c r="P20" s="43"/>
      <c r="Q20" s="45"/>
    </row>
    <row r="21" spans="1:17">
      <c r="A21" s="35">
        <v>80</v>
      </c>
      <c r="B21" s="50">
        <v>1.1718</v>
      </c>
      <c r="C21" s="48">
        <v>1.169</v>
      </c>
      <c r="D21" s="43">
        <v>1.1660999999999999</v>
      </c>
      <c r="E21" s="45">
        <v>1.1633</v>
      </c>
      <c r="F21" s="41"/>
      <c r="G21" s="42"/>
      <c r="H21" s="43"/>
      <c r="I21" s="45"/>
      <c r="J21" s="41"/>
      <c r="K21" s="42"/>
      <c r="L21" s="43"/>
      <c r="M21" s="45"/>
      <c r="N21" s="41"/>
      <c r="O21" s="42"/>
      <c r="P21" s="43"/>
      <c r="Q21" s="45"/>
    </row>
    <row r="22" spans="1:17">
      <c r="A22" s="35">
        <v>85</v>
      </c>
      <c r="B22" s="50">
        <v>1.1696</v>
      </c>
      <c r="C22" s="48">
        <v>1.1667000000000001</v>
      </c>
      <c r="D22" s="43">
        <v>1.1638999999999999</v>
      </c>
      <c r="E22" s="45">
        <v>1.1612</v>
      </c>
      <c r="F22" s="41"/>
      <c r="G22" s="42"/>
      <c r="H22" s="43"/>
      <c r="I22" s="45"/>
      <c r="J22" s="41"/>
      <c r="K22" s="42"/>
      <c r="L22" s="43"/>
      <c r="M22" s="45"/>
      <c r="N22" s="41"/>
      <c r="O22" s="42"/>
      <c r="P22" s="43"/>
      <c r="Q22" s="45"/>
    </row>
    <row r="23" spans="1:17">
      <c r="A23" s="35">
        <v>90</v>
      </c>
      <c r="B23" s="50">
        <v>1.1687000000000001</v>
      </c>
      <c r="C23" s="48">
        <v>1.657</v>
      </c>
      <c r="D23" s="43">
        <v>1.1628000000000001</v>
      </c>
      <c r="E23" s="45">
        <v>1.1597999999999999</v>
      </c>
      <c r="F23" s="41"/>
      <c r="G23" s="42"/>
      <c r="H23" s="43"/>
      <c r="I23" s="45"/>
      <c r="J23" s="41"/>
      <c r="K23" s="42"/>
      <c r="L23" s="43"/>
      <c r="M23" s="45"/>
      <c r="N23" s="41"/>
      <c r="O23" s="42"/>
      <c r="P23" s="43"/>
      <c r="Q23" s="45"/>
    </row>
    <row r="24" spans="1:17">
      <c r="A24" s="35">
        <v>95</v>
      </c>
      <c r="B24" s="50">
        <v>1.1677</v>
      </c>
      <c r="C24" s="48">
        <v>1.1648000000000001</v>
      </c>
      <c r="D24" s="43">
        <v>1.1617999999999999</v>
      </c>
      <c r="E24" s="45">
        <v>1.1589</v>
      </c>
      <c r="F24" s="41"/>
      <c r="G24" s="42"/>
      <c r="H24" s="43"/>
      <c r="I24" s="45"/>
      <c r="J24" s="41"/>
      <c r="K24" s="42"/>
      <c r="L24" s="43"/>
      <c r="M24" s="45"/>
      <c r="N24" s="41"/>
      <c r="O24" s="42"/>
      <c r="P24" s="43"/>
      <c r="Q24" s="45"/>
    </row>
    <row r="25" spans="1:17">
      <c r="A25" s="35">
        <v>100</v>
      </c>
      <c r="B25" s="50">
        <v>1.1660999999999999</v>
      </c>
      <c r="C25" s="48">
        <v>1.1632</v>
      </c>
      <c r="D25" s="43">
        <v>1.1601999999999999</v>
      </c>
      <c r="E25" s="45">
        <v>1.1573</v>
      </c>
      <c r="F25" s="41"/>
      <c r="G25" s="42"/>
      <c r="H25" s="43"/>
      <c r="I25" s="45"/>
      <c r="J25" s="41"/>
      <c r="K25" s="42"/>
      <c r="L25" s="43"/>
      <c r="M25" s="45"/>
      <c r="N25" s="41"/>
      <c r="O25" s="42"/>
      <c r="P25" s="43"/>
      <c r="Q25" s="45"/>
    </row>
    <row r="26" spans="1:17">
      <c r="A26" s="35">
        <v>105</v>
      </c>
      <c r="B26" s="50">
        <v>1.1657</v>
      </c>
      <c r="C26" s="48">
        <v>1.1628000000000001</v>
      </c>
      <c r="D26" s="43">
        <v>1.1597999999999999</v>
      </c>
      <c r="E26" s="45">
        <v>1.1569</v>
      </c>
      <c r="F26" s="41"/>
      <c r="G26" s="42"/>
      <c r="H26" s="43"/>
      <c r="I26" s="45"/>
      <c r="J26" s="41"/>
      <c r="K26" s="42"/>
      <c r="L26" s="43"/>
      <c r="M26" s="45"/>
      <c r="N26" s="41"/>
      <c r="O26" s="42"/>
      <c r="P26" s="43"/>
      <c r="Q26" s="45"/>
    </row>
    <row r="27" spans="1:17">
      <c r="A27" s="35">
        <v>110</v>
      </c>
      <c r="B27" s="50">
        <v>1.1646000000000001</v>
      </c>
      <c r="C27" s="48">
        <v>1.1616</v>
      </c>
      <c r="D27" s="43">
        <v>1.1587000000000001</v>
      </c>
      <c r="E27" s="45">
        <v>1.1556999999999999</v>
      </c>
      <c r="F27" s="41"/>
      <c r="G27" s="42"/>
      <c r="H27" s="43"/>
      <c r="I27" s="45"/>
      <c r="J27" s="41"/>
      <c r="K27" s="42"/>
      <c r="L27" s="43"/>
      <c r="M27" s="45"/>
      <c r="N27" s="41"/>
      <c r="O27" s="42"/>
      <c r="P27" s="43"/>
      <c r="Q27" s="45"/>
    </row>
    <row r="28" spans="1:17">
      <c r="A28" s="35">
        <v>115</v>
      </c>
      <c r="B28" s="50">
        <v>1.1631</v>
      </c>
      <c r="C28" s="48">
        <v>1.1600999999999999</v>
      </c>
      <c r="D28" s="43">
        <v>1.1572</v>
      </c>
      <c r="E28" s="45">
        <v>1.1541999999999999</v>
      </c>
      <c r="F28" s="41"/>
      <c r="G28" s="42"/>
      <c r="H28" s="43"/>
      <c r="I28" s="45"/>
      <c r="J28" s="41"/>
      <c r="K28" s="42"/>
      <c r="L28" s="43"/>
      <c r="M28" s="45"/>
      <c r="N28" s="41"/>
      <c r="O28" s="42"/>
      <c r="P28" s="43"/>
      <c r="Q28" s="45"/>
    </row>
    <row r="29" spans="1:17">
      <c r="A29" s="35">
        <v>120</v>
      </c>
      <c r="B29" s="50">
        <v>1.1617</v>
      </c>
      <c r="C29" s="48">
        <v>1.1587000000000001</v>
      </c>
      <c r="D29" s="43">
        <v>1.1557999999999999</v>
      </c>
      <c r="E29" s="45">
        <v>1.1528</v>
      </c>
      <c r="F29" s="41"/>
      <c r="G29" s="42"/>
      <c r="H29" s="43"/>
      <c r="I29" s="45"/>
      <c r="J29" s="41"/>
      <c r="K29" s="42"/>
      <c r="L29" s="43"/>
      <c r="M29" s="45"/>
      <c r="N29" s="41"/>
      <c r="O29" s="42"/>
      <c r="P29" s="43"/>
      <c r="Q29" s="45"/>
    </row>
    <row r="30" spans="1:17">
      <c r="A30" s="35">
        <v>125</v>
      </c>
      <c r="B30" s="50">
        <v>1.1611</v>
      </c>
      <c r="C30" s="48">
        <v>1.1579999999999999</v>
      </c>
      <c r="D30" s="43">
        <v>1.155</v>
      </c>
      <c r="E30" s="45">
        <v>1.1518999999999999</v>
      </c>
      <c r="F30" s="41"/>
      <c r="G30" s="42"/>
      <c r="H30" s="43"/>
      <c r="I30" s="45"/>
      <c r="J30" s="41"/>
      <c r="K30" s="42"/>
      <c r="L30" s="43"/>
      <c r="M30" s="45"/>
      <c r="N30" s="41"/>
      <c r="O30" s="42"/>
      <c r="P30" s="43"/>
      <c r="Q30" s="45"/>
    </row>
    <row r="31" spans="1:17">
      <c r="A31" s="35">
        <v>130</v>
      </c>
      <c r="B31" s="50">
        <v>1.1608000000000001</v>
      </c>
      <c r="C31" s="48">
        <v>1.1577</v>
      </c>
      <c r="D31" s="43">
        <v>1.1547000000000001</v>
      </c>
      <c r="E31" s="45">
        <v>1.1516</v>
      </c>
      <c r="F31" s="41"/>
      <c r="G31" s="42"/>
      <c r="H31" s="43"/>
      <c r="I31" s="45"/>
      <c r="J31" s="41"/>
      <c r="K31" s="42"/>
      <c r="L31" s="43"/>
      <c r="M31" s="45"/>
      <c r="N31" s="41"/>
      <c r="O31" s="42"/>
      <c r="P31" s="43"/>
      <c r="Q31" s="45"/>
    </row>
    <row r="32" spans="1:17">
      <c r="A32" s="35">
        <v>135</v>
      </c>
      <c r="B32" s="50">
        <v>1.1597</v>
      </c>
      <c r="C32" s="48">
        <v>1.1566000000000001</v>
      </c>
      <c r="D32" s="43">
        <v>1.1536</v>
      </c>
      <c r="E32" s="45">
        <v>1.1505000000000001</v>
      </c>
      <c r="F32" s="41"/>
      <c r="G32" s="42"/>
      <c r="H32" s="43"/>
      <c r="I32" s="45"/>
      <c r="J32" s="41"/>
      <c r="K32" s="42"/>
      <c r="L32" s="43"/>
      <c r="M32" s="45"/>
      <c r="N32" s="41"/>
      <c r="O32" s="42"/>
      <c r="P32" s="43"/>
      <c r="Q32" s="45"/>
    </row>
    <row r="33" spans="1:17">
      <c r="A33" s="35">
        <v>140</v>
      </c>
      <c r="B33" s="50">
        <v>1.1586000000000001</v>
      </c>
      <c r="C33" s="48">
        <v>1.1555</v>
      </c>
      <c r="D33" s="43">
        <v>1.1525000000000001</v>
      </c>
      <c r="E33" s="45">
        <v>1.1494</v>
      </c>
      <c r="F33" s="41"/>
      <c r="G33" s="42"/>
      <c r="H33" s="43"/>
      <c r="I33" s="45"/>
      <c r="J33" s="41"/>
      <c r="K33" s="42"/>
      <c r="L33" s="43"/>
      <c r="M33" s="45"/>
      <c r="N33" s="41"/>
      <c r="O33" s="42"/>
      <c r="P33" s="43"/>
      <c r="Q33" s="45"/>
    </row>
    <row r="34" spans="1:17">
      <c r="A34" s="35">
        <v>145</v>
      </c>
      <c r="B34" s="50">
        <v>1.1576</v>
      </c>
      <c r="C34" s="48">
        <v>1.1545000000000001</v>
      </c>
      <c r="D34" s="43">
        <v>1.1514</v>
      </c>
      <c r="E34" s="45">
        <v>1.1484000000000001</v>
      </c>
      <c r="F34" s="41"/>
      <c r="G34" s="42"/>
      <c r="H34" s="43"/>
      <c r="I34" s="45"/>
      <c r="J34" s="41"/>
      <c r="K34" s="42"/>
      <c r="L34" s="43"/>
      <c r="M34" s="45"/>
      <c r="N34" s="41"/>
      <c r="O34" s="42"/>
      <c r="P34" s="43"/>
      <c r="Q34" s="45"/>
    </row>
    <row r="35" spans="1:17">
      <c r="A35" s="35">
        <v>150</v>
      </c>
      <c r="B35" s="50">
        <v>1.1567000000000001</v>
      </c>
      <c r="C35" s="48">
        <v>1.1536</v>
      </c>
      <c r="D35" s="43">
        <v>1.1506000000000001</v>
      </c>
      <c r="E35" s="45">
        <v>1.1475</v>
      </c>
      <c r="F35" s="41"/>
      <c r="G35" s="42"/>
      <c r="H35" s="43"/>
      <c r="I35" s="45"/>
      <c r="J35" s="41"/>
      <c r="K35" s="42"/>
      <c r="L35" s="43"/>
      <c r="M35" s="45"/>
      <c r="N35" s="41"/>
      <c r="O35" s="42"/>
      <c r="P35" s="43"/>
      <c r="Q35" s="45"/>
    </row>
    <row r="36" spans="1:17">
      <c r="A36" s="35">
        <v>155</v>
      </c>
      <c r="B36" s="50">
        <v>1.1557999999999999</v>
      </c>
      <c r="C36" s="48">
        <v>1.1527000000000001</v>
      </c>
      <c r="D36" s="43">
        <v>1.1496999999999999</v>
      </c>
      <c r="E36" s="45">
        <v>1.1466000000000001</v>
      </c>
      <c r="F36" s="41"/>
      <c r="G36" s="42"/>
      <c r="H36" s="43"/>
      <c r="I36" s="45"/>
      <c r="J36" s="41"/>
      <c r="K36" s="42"/>
      <c r="L36" s="43"/>
      <c r="M36" s="45"/>
      <c r="N36" s="41"/>
      <c r="O36" s="42"/>
      <c r="P36" s="43"/>
      <c r="Q36" s="45"/>
    </row>
    <row r="37" spans="1:17">
      <c r="A37" s="35">
        <v>160</v>
      </c>
      <c r="B37" s="50">
        <v>1.155</v>
      </c>
      <c r="C37" s="48">
        <v>1.1519999999999999</v>
      </c>
      <c r="D37" s="43">
        <v>1.1489</v>
      </c>
      <c r="E37" s="45">
        <v>1.1457999999999999</v>
      </c>
      <c r="F37" s="41"/>
      <c r="G37" s="42"/>
      <c r="H37" s="43"/>
      <c r="I37" s="45"/>
      <c r="J37" s="41"/>
      <c r="K37" s="42"/>
      <c r="L37" s="43"/>
      <c r="M37" s="45"/>
      <c r="N37" s="41"/>
      <c r="O37" s="42"/>
      <c r="P37" s="43"/>
      <c r="Q37" s="45"/>
    </row>
    <row r="38" spans="1:17">
      <c r="A38" s="35">
        <v>165</v>
      </c>
      <c r="B38" s="50">
        <v>1.1541999999999999</v>
      </c>
      <c r="C38" s="48">
        <v>1.1511</v>
      </c>
      <c r="D38" s="43">
        <v>1.1480999999999999</v>
      </c>
      <c r="E38" s="45">
        <v>1.145</v>
      </c>
      <c r="F38" s="41"/>
      <c r="G38" s="42"/>
      <c r="H38" s="43"/>
      <c r="I38" s="45"/>
      <c r="J38" s="41"/>
      <c r="K38" s="42"/>
      <c r="L38" s="43"/>
      <c r="M38" s="45"/>
      <c r="N38" s="41"/>
      <c r="O38" s="42"/>
      <c r="P38" s="43"/>
      <c r="Q38" s="45"/>
    </row>
    <row r="39" spans="1:17">
      <c r="A39" s="35">
        <v>170</v>
      </c>
      <c r="B39" s="50">
        <v>1.1535</v>
      </c>
      <c r="C39" s="48">
        <v>1.1505000000000001</v>
      </c>
      <c r="D39" s="43">
        <v>1.1474</v>
      </c>
      <c r="E39" s="45">
        <v>1.1443000000000001</v>
      </c>
      <c r="F39" s="41"/>
      <c r="G39" s="42"/>
      <c r="H39" s="43"/>
      <c r="I39" s="45"/>
      <c r="J39" s="41"/>
      <c r="K39" s="42"/>
      <c r="L39" s="43"/>
      <c r="M39" s="45"/>
      <c r="N39" s="41"/>
      <c r="O39" s="42"/>
      <c r="P39" s="43"/>
      <c r="Q39" s="45"/>
    </row>
    <row r="40" spans="1:17">
      <c r="A40" s="35">
        <v>175</v>
      </c>
      <c r="B40" s="50">
        <v>1.1528</v>
      </c>
      <c r="C40" s="48">
        <v>1.1496999999999999</v>
      </c>
      <c r="D40" s="43">
        <v>1.1467000000000001</v>
      </c>
      <c r="E40" s="45">
        <v>1.1435999999999999</v>
      </c>
      <c r="F40" s="41"/>
      <c r="G40" s="42"/>
      <c r="H40" s="43"/>
      <c r="I40" s="45"/>
      <c r="J40" s="41"/>
      <c r="K40" s="42"/>
      <c r="L40" s="43"/>
      <c r="M40" s="45"/>
      <c r="N40" s="41"/>
      <c r="O40" s="42"/>
      <c r="P40" s="43"/>
      <c r="Q40" s="45"/>
    </row>
    <row r="41" spans="1:17">
      <c r="A41" s="35">
        <v>180</v>
      </c>
      <c r="B41" s="50">
        <v>1.1521999999999999</v>
      </c>
      <c r="C41" s="48">
        <v>1.1491</v>
      </c>
      <c r="D41" s="43">
        <v>1.1460999999999999</v>
      </c>
      <c r="E41" s="45">
        <v>1.143</v>
      </c>
      <c r="F41" s="41"/>
      <c r="G41" s="42"/>
      <c r="H41" s="43"/>
      <c r="I41" s="45"/>
      <c r="J41" s="41"/>
      <c r="K41" s="42"/>
      <c r="L41" s="43"/>
      <c r="M41" s="45"/>
      <c r="N41" s="41"/>
      <c r="O41" s="42"/>
      <c r="P41" s="43"/>
      <c r="Q41" s="45"/>
    </row>
    <row r="42" spans="1:17">
      <c r="A42" s="35">
        <v>185</v>
      </c>
      <c r="B42" s="50">
        <v>1.1515</v>
      </c>
      <c r="C42" s="48">
        <v>1.1485000000000001</v>
      </c>
      <c r="D42" s="43">
        <v>1.1454</v>
      </c>
      <c r="E42" s="45">
        <v>1.1423000000000001</v>
      </c>
      <c r="F42" s="41"/>
      <c r="G42" s="42"/>
      <c r="H42" s="43"/>
      <c r="I42" s="45"/>
      <c r="J42" s="41"/>
      <c r="K42" s="42"/>
      <c r="L42" s="43"/>
      <c r="M42" s="45"/>
      <c r="N42" s="41"/>
      <c r="O42" s="42"/>
      <c r="P42" s="43"/>
      <c r="Q42" s="45"/>
    </row>
    <row r="43" spans="1:17">
      <c r="A43" s="35">
        <v>190</v>
      </c>
      <c r="B43" s="50">
        <v>1.151</v>
      </c>
      <c r="C43" s="48">
        <v>1.1478999999999999</v>
      </c>
      <c r="D43" s="43">
        <v>1.1448</v>
      </c>
      <c r="E43" s="45">
        <v>1.1417999999999999</v>
      </c>
      <c r="F43" s="41"/>
      <c r="G43" s="42"/>
      <c r="H43" s="43"/>
      <c r="I43" s="45"/>
      <c r="J43" s="41"/>
      <c r="K43" s="42"/>
      <c r="L43" s="43"/>
      <c r="M43" s="45"/>
      <c r="N43" s="41"/>
      <c r="O43" s="42"/>
      <c r="P43" s="43"/>
      <c r="Q43" s="45"/>
    </row>
    <row r="44" spans="1:17">
      <c r="A44" s="35">
        <v>195</v>
      </c>
      <c r="B44" s="50">
        <v>1.1505000000000001</v>
      </c>
      <c r="C44" s="48">
        <v>1.1474</v>
      </c>
      <c r="D44" s="43">
        <v>1.1443000000000001</v>
      </c>
      <c r="E44" s="45">
        <v>1.1413</v>
      </c>
      <c r="F44" s="41"/>
      <c r="G44" s="42"/>
      <c r="H44" s="43"/>
      <c r="I44" s="45"/>
      <c r="J44" s="41"/>
      <c r="K44" s="42"/>
      <c r="L44" s="43"/>
      <c r="M44" s="45"/>
      <c r="N44" s="41"/>
      <c r="O44" s="42"/>
      <c r="P44" s="43"/>
      <c r="Q44" s="45"/>
    </row>
    <row r="45" spans="1:17" ht="24.75" thickBot="1">
      <c r="A45" s="35" t="s">
        <v>80</v>
      </c>
      <c r="B45" s="54">
        <v>1.1498999999999999</v>
      </c>
      <c r="C45" s="55">
        <v>1.1468</v>
      </c>
      <c r="D45" s="44">
        <v>1.1437999999999999</v>
      </c>
      <c r="E45" s="56">
        <v>1.1407</v>
      </c>
      <c r="F45" s="52"/>
      <c r="G45" s="53"/>
      <c r="H45" s="44"/>
      <c r="I45" s="56"/>
      <c r="J45" s="52"/>
      <c r="K45" s="53"/>
      <c r="L45" s="44"/>
      <c r="M45" s="56"/>
      <c r="N45" s="52"/>
      <c r="O45" s="53"/>
      <c r="P45" s="44"/>
      <c r="Q45" s="56"/>
    </row>
    <row r="46" spans="1:17" ht="24.75" thickTop="1"/>
  </sheetData>
  <mergeCells count="8">
    <mergeCell ref="B2:E2"/>
    <mergeCell ref="F2:I2"/>
    <mergeCell ref="J2:M2"/>
    <mergeCell ref="N2:Q2"/>
    <mergeCell ref="B3:E3"/>
    <mergeCell ref="F3:I3"/>
    <mergeCell ref="J3:M3"/>
    <mergeCell ref="N3:Q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21" sqref="G21"/>
    </sheetView>
  </sheetViews>
  <sheetFormatPr defaultRowHeight="21.75"/>
  <cols>
    <col min="2" max="4" width="17.140625" customWidth="1"/>
    <col min="5" max="5" width="16.28515625" customWidth="1"/>
    <col min="6" max="6" width="14.7109375" customWidth="1"/>
  </cols>
  <sheetData>
    <row r="1" spans="1:6">
      <c r="E1" s="24">
        <v>23253000</v>
      </c>
    </row>
    <row r="2" spans="1:6">
      <c r="B2" s="17" t="s">
        <v>50</v>
      </c>
      <c r="C2" s="17" t="s">
        <v>23</v>
      </c>
      <c r="D2" s="17" t="s">
        <v>51</v>
      </c>
      <c r="E2" t="s">
        <v>48</v>
      </c>
      <c r="F2" t="s">
        <v>49</v>
      </c>
    </row>
    <row r="3" spans="1:6">
      <c r="A3">
        <v>1</v>
      </c>
      <c r="B3" s="18">
        <f>1.2352*1000000</f>
        <v>1235200</v>
      </c>
      <c r="C3" s="18">
        <v>650000</v>
      </c>
      <c r="D3" s="18">
        <f>+C3+B3</f>
        <v>1885200</v>
      </c>
      <c r="E3" s="21">
        <f>+D3/$E$1</f>
        <v>8.1073409882595787E-2</v>
      </c>
      <c r="F3" s="22">
        <v>0.1</v>
      </c>
    </row>
    <row r="4" spans="1:6">
      <c r="A4">
        <v>2</v>
      </c>
      <c r="B4" s="18">
        <f>2100000*1.2352</f>
        <v>2593920</v>
      </c>
      <c r="C4" s="18">
        <v>650000</v>
      </c>
      <c r="D4" s="18">
        <f t="shared" ref="D4:D16" si="0">+C4+B4</f>
        <v>3243920</v>
      </c>
      <c r="E4" s="21">
        <f t="shared" ref="E4:E15" si="1">+D4/$E$1</f>
        <v>0.13950544015825914</v>
      </c>
      <c r="F4" s="22">
        <v>0.1</v>
      </c>
    </row>
    <row r="5" spans="1:6">
      <c r="A5">
        <v>3</v>
      </c>
      <c r="B5" s="18">
        <f>1.2352*850000</f>
        <v>1049920</v>
      </c>
      <c r="C5" s="18">
        <v>400000</v>
      </c>
      <c r="D5" s="18">
        <f t="shared" si="0"/>
        <v>1449920</v>
      </c>
      <c r="E5" s="21">
        <f t="shared" si="1"/>
        <v>6.2354104846686451E-2</v>
      </c>
      <c r="F5" s="22">
        <v>0.08</v>
      </c>
    </row>
    <row r="6" spans="1:6">
      <c r="A6">
        <v>4</v>
      </c>
      <c r="B6" s="18">
        <f>1.2352*1250000</f>
        <v>1544000</v>
      </c>
      <c r="C6" s="18">
        <v>400000</v>
      </c>
      <c r="D6" s="18">
        <f t="shared" si="0"/>
        <v>1944000</v>
      </c>
      <c r="E6" s="21">
        <f t="shared" si="1"/>
        <v>8.360211585601858E-2</v>
      </c>
      <c r="F6" s="22">
        <v>0.08</v>
      </c>
    </row>
    <row r="7" spans="1:6">
      <c r="A7">
        <v>5</v>
      </c>
      <c r="B7" s="18">
        <f>1.2352*1250000</f>
        <v>1544000</v>
      </c>
      <c r="C7" s="18">
        <v>400000</v>
      </c>
      <c r="D7" s="18">
        <f t="shared" si="0"/>
        <v>1944000</v>
      </c>
      <c r="E7" s="21">
        <f t="shared" si="1"/>
        <v>8.360211585601858E-2</v>
      </c>
      <c r="F7" s="22">
        <v>0.08</v>
      </c>
    </row>
    <row r="8" spans="1:6">
      <c r="A8">
        <v>6</v>
      </c>
      <c r="B8" s="18">
        <f>1.2352*1300000</f>
        <v>1605760</v>
      </c>
      <c r="C8" s="18">
        <v>400000</v>
      </c>
      <c r="D8" s="18">
        <f t="shared" si="0"/>
        <v>2005760</v>
      </c>
      <c r="E8" s="21">
        <f t="shared" si="1"/>
        <v>8.62581172321851E-2</v>
      </c>
      <c r="F8" s="22">
        <v>0.08</v>
      </c>
    </row>
    <row r="9" spans="1:6">
      <c r="A9">
        <v>7</v>
      </c>
      <c r="B9" s="18">
        <f>1.2352*800000</f>
        <v>988160.00000000012</v>
      </c>
      <c r="C9" s="18">
        <v>400000</v>
      </c>
      <c r="D9" s="18">
        <f t="shared" si="0"/>
        <v>1388160</v>
      </c>
      <c r="E9" s="21">
        <f t="shared" si="1"/>
        <v>5.9698103470519931E-2</v>
      </c>
      <c r="F9" s="22">
        <v>0.06</v>
      </c>
    </row>
    <row r="10" spans="1:6">
      <c r="A10">
        <v>8</v>
      </c>
      <c r="B10" s="18">
        <f>1.2352*400000</f>
        <v>494080.00000000006</v>
      </c>
      <c r="C10" s="18">
        <v>400000</v>
      </c>
      <c r="D10" s="18">
        <f t="shared" si="0"/>
        <v>894080</v>
      </c>
      <c r="E10" s="21">
        <f t="shared" si="1"/>
        <v>3.8450092461187801E-2</v>
      </c>
      <c r="F10" s="22">
        <v>0.04</v>
      </c>
    </row>
    <row r="11" spans="1:6">
      <c r="A11">
        <v>9</v>
      </c>
      <c r="B11" s="18">
        <f>1.2352*400000</f>
        <v>494080.00000000006</v>
      </c>
      <c r="C11" s="18">
        <v>300000</v>
      </c>
      <c r="D11" s="18">
        <f t="shared" si="0"/>
        <v>794080</v>
      </c>
      <c r="E11" s="21">
        <f t="shared" si="1"/>
        <v>3.4149572098223883E-2</v>
      </c>
      <c r="F11" s="22">
        <v>0.04</v>
      </c>
    </row>
    <row r="12" spans="1:6">
      <c r="A12">
        <v>10</v>
      </c>
      <c r="B12" s="18">
        <f>1.2352*1350000</f>
        <v>1667520</v>
      </c>
      <c r="C12" s="18">
        <v>300000</v>
      </c>
      <c r="D12" s="18">
        <f t="shared" si="0"/>
        <v>1967520</v>
      </c>
      <c r="E12" s="21">
        <f t="shared" si="1"/>
        <v>8.4613598245387694E-2</v>
      </c>
      <c r="F12" s="22">
        <v>0.08</v>
      </c>
    </row>
    <row r="13" spans="1:6">
      <c r="A13">
        <v>11</v>
      </c>
      <c r="B13" s="18">
        <f>1.2352*1350000</f>
        <v>1667520</v>
      </c>
      <c r="C13" s="18">
        <v>300000</v>
      </c>
      <c r="D13" s="18">
        <f t="shared" si="0"/>
        <v>1967520</v>
      </c>
      <c r="E13" s="21">
        <f t="shared" si="1"/>
        <v>8.4613598245387694E-2</v>
      </c>
      <c r="F13" s="22">
        <v>0.08</v>
      </c>
    </row>
    <row r="14" spans="1:6">
      <c r="A14">
        <v>12</v>
      </c>
      <c r="B14" s="18">
        <f>1.2352*1580000</f>
        <v>1951616.0000000002</v>
      </c>
      <c r="C14" s="18">
        <v>300000</v>
      </c>
      <c r="D14" s="18">
        <f t="shared" si="0"/>
        <v>2251616</v>
      </c>
      <c r="E14" s="21">
        <f t="shared" si="1"/>
        <v>9.6831204575753671E-2</v>
      </c>
      <c r="F14" s="22">
        <v>0.08</v>
      </c>
    </row>
    <row r="15" spans="1:6">
      <c r="A15">
        <v>13</v>
      </c>
      <c r="B15" s="18">
        <f>1.2352*1000000</f>
        <v>1235200</v>
      </c>
      <c r="C15" s="18">
        <v>300000</v>
      </c>
      <c r="D15" s="18">
        <f t="shared" si="0"/>
        <v>1535200</v>
      </c>
      <c r="E15" s="21">
        <f t="shared" si="1"/>
        <v>6.6021588612222085E-2</v>
      </c>
      <c r="F15" s="22">
        <v>0.1</v>
      </c>
    </row>
    <row r="16" spans="1:6" ht="26.25">
      <c r="B16" s="19">
        <f>SUM(B3:B15)</f>
        <v>18070976</v>
      </c>
      <c r="C16" s="19">
        <f>SUM(C3:C15)</f>
        <v>5200000</v>
      </c>
      <c r="D16" s="18">
        <f t="shared" si="0"/>
        <v>23270976</v>
      </c>
      <c r="E16" s="20">
        <f>SUM(E3:E15)</f>
        <v>1.0007730615404464</v>
      </c>
      <c r="F16" s="23">
        <f>SUM(F3:F15)</f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17</vt:i4>
      </vt:variant>
      <vt:variant>
        <vt:lpstr>ช่วงที่มีชื่อ</vt:lpstr>
      </vt:variant>
      <vt:variant>
        <vt:i4>29</vt:i4>
      </vt:variant>
    </vt:vector>
  </HeadingPairs>
  <TitlesOfParts>
    <vt:vector size="46" baseType="lpstr">
      <vt:lpstr>แบบ ปร.6</vt:lpstr>
      <vt:lpstr>ใบสรุปแบบ ปร.5 (ก) </vt:lpstr>
      <vt:lpstr>ใบสรุปแบบ ปร.5 (ข)</vt:lpstr>
      <vt:lpstr>แบบ ปร.4_อาคาร </vt:lpstr>
      <vt:lpstr>ฟฟ.</vt:lpstr>
      <vt:lpstr>ปรับอากาศ</vt:lpstr>
      <vt:lpstr>ปป.ภายใน</vt:lpstr>
      <vt:lpstr>โรงจอดรถ </vt:lpstr>
      <vt:lpstr>ถนน+ลาน+ภูมิทัศน์</vt:lpstr>
      <vt:lpstr>ฟฟ.ภนอ.</vt:lpstr>
      <vt:lpstr>ปป.ภายนอก</vt:lpstr>
      <vt:lpstr>ครุภัณฑ์</vt:lpstr>
      <vt:lpstr>แบบ ปร.4(พ)</vt:lpstr>
      <vt:lpstr>แบบแสดงการคำนวณ ฯ(พ)ตามข้อกำหนด</vt:lpstr>
      <vt:lpstr>F_Advance(งานอาคาร)</vt:lpstr>
      <vt:lpstr>F_Advance(สะพาน)</vt:lpstr>
      <vt:lpstr>งวดงาน</vt:lpstr>
      <vt:lpstr>BUDJET</vt:lpstr>
      <vt:lpstr>FBUILD</vt:lpstr>
      <vt:lpstr>ครุภัณฑ์!Print_Area</vt:lpstr>
      <vt:lpstr>'ถนน+ลาน+ภูมิทัศน์'!Print_Area</vt:lpstr>
      <vt:lpstr>'แบบ ปร.4(พ)'!Print_Area</vt:lpstr>
      <vt:lpstr>'แบบ ปร.4_อาคาร '!Print_Area</vt:lpstr>
      <vt:lpstr>'แบบ ปร.6'!Print_Area</vt:lpstr>
      <vt:lpstr>'แบบแสดงการคำนวณ ฯ(พ)ตามข้อกำหนด'!Print_Area</vt:lpstr>
      <vt:lpstr>'ใบสรุปแบบ ปร.5 (ก) '!Print_Area</vt:lpstr>
      <vt:lpstr>'ใบสรุปแบบ ปร.5 (ข)'!Print_Area</vt:lpstr>
      <vt:lpstr>ปป.ภายนอก!Print_Area</vt:lpstr>
      <vt:lpstr>ปป.ภายใน!Print_Area</vt:lpstr>
      <vt:lpstr>ปรับอากาศ!Print_Area</vt:lpstr>
      <vt:lpstr>ฟฟ.!Print_Area</vt:lpstr>
      <vt:lpstr>ฟฟ.ภนอ.!Print_Area</vt:lpstr>
      <vt:lpstr>'โรงจอดรถ '!Print_Area</vt:lpstr>
      <vt:lpstr>ครุภัณฑ์!Print_Titles</vt:lpstr>
      <vt:lpstr>'ถนน+ลาน+ภูมิทัศน์'!Print_Titles</vt:lpstr>
      <vt:lpstr>'แบบ ปร.4(พ)'!Print_Titles</vt:lpstr>
      <vt:lpstr>'แบบ ปร.4_อาคาร '!Print_Titles</vt:lpstr>
      <vt:lpstr>ปป.ภายนอก!Print_Titles</vt:lpstr>
      <vt:lpstr>ปป.ภายใน!Print_Titles</vt:lpstr>
      <vt:lpstr>ปรับอากาศ!Print_Titles</vt:lpstr>
      <vt:lpstr>ฟฟ.!Print_Titles</vt:lpstr>
      <vt:lpstr>ฟฟ.ภนอ.!Print_Titles</vt:lpstr>
      <vt:lpstr>'โรงจอดรถ '!Print_Titles</vt:lpstr>
      <vt:lpstr>RET_0</vt:lpstr>
      <vt:lpstr>RET_10</vt:lpstr>
      <vt:lpstr>RET_5</vt:lpstr>
    </vt:vector>
  </TitlesOfParts>
  <Company>Navy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NAVY</dc:creator>
  <cp:lastModifiedBy>Mr.KKD</cp:lastModifiedBy>
  <cp:lastPrinted>2020-01-09T07:22:25Z</cp:lastPrinted>
  <dcterms:created xsi:type="dcterms:W3CDTF">1998-05-25T01:58:18Z</dcterms:created>
  <dcterms:modified xsi:type="dcterms:W3CDTF">2020-04-27T16:41:37Z</dcterms:modified>
</cp:coreProperties>
</file>